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195" windowHeight="11670" firstSheet="1" activeTab="1"/>
  </bookViews>
  <sheets>
    <sheet name="Ф.3-а 2016 план" sheetId="1" state="hidden" r:id="rId1"/>
    <sheet name="Ф. 3-г" sheetId="2" r:id="rId2"/>
  </sheets>
  <definedNames>
    <definedName name="_xlnm.Print_Area" localSheetId="1">'Ф. 3-г'!$A$1:$K$528</definedName>
  </definedNames>
  <calcPr fullCalcOnLoad="1"/>
</workbook>
</file>

<file path=xl/comments1.xml><?xml version="1.0" encoding="utf-8"?>
<comments xmlns="http://schemas.openxmlformats.org/spreadsheetml/2006/main">
  <authors>
    <author>ManakovaEP</author>
  </authors>
  <commentList>
    <comment ref="A31" authorId="0">
      <text>
        <r>
          <rPr>
            <b/>
            <sz val="8"/>
            <rFont val="Tahoma"/>
            <family val="2"/>
          </rPr>
          <t>ManakovaEP:</t>
        </r>
        <r>
          <rPr>
            <sz val="8"/>
            <rFont val="Tahoma"/>
            <family val="2"/>
          </rPr>
          <t xml:space="preserve">
Приводятся данные об ожидаемом бюджетном эффекте от реализации инвестиционной программы, в том числе о прогнозиремой величине роста налоговых отчислений в бюджеты всех уровней бюджетной системы РФ за вычетом предполагаемого к получению на безвозмездной  и возвратной основе бюджетного финансирования</t>
        </r>
      </text>
    </comment>
    <comment ref="A32" authorId="0">
      <text>
        <r>
          <rPr>
            <b/>
            <sz val="8"/>
            <rFont val="Tahoma"/>
            <family val="2"/>
          </rPr>
          <t>ManakovaEP:</t>
        </r>
        <r>
          <rPr>
            <sz val="8"/>
            <rFont val="Tahoma"/>
            <family val="2"/>
          </rPr>
          <t xml:space="preserve">
В качестве показателей достигнутого  в ходе реализации инвестиционной программы социального эффекта могут рассматриваться, например, количество создаваемых рабочих мест, улучшения состояния окружающей среды, снижение энергоемкости производства и т.п. Там, где это позволяют индикаторы, приводятся количественная оценка ожидаемого социального эффекта</t>
        </r>
      </text>
    </comment>
  </commentList>
</comments>
</file>

<file path=xl/sharedStrings.xml><?xml version="1.0" encoding="utf-8"?>
<sst xmlns="http://schemas.openxmlformats.org/spreadsheetml/2006/main" count="559" uniqueCount="152">
  <si>
    <t>Наименование программы</t>
  </si>
  <si>
    <t>Цели и задачи реализации программы</t>
  </si>
  <si>
    <t>Сроки реализации программы</t>
  </si>
  <si>
    <t xml:space="preserve"> - капитальные вложения, тыс. руб.</t>
  </si>
  <si>
    <t xml:space="preserve"> - долгосрочные финансовые вложения, тыс. руб.</t>
  </si>
  <si>
    <t xml:space="preserve"> - прочее (маркетинг, консалтинг, техэкспертизы и т.п.)</t>
  </si>
  <si>
    <r>
      <t xml:space="preserve">Ожидаемые конечные результаты реализации инвестиционной программы, </t>
    </r>
    <r>
      <rPr>
        <sz val="11"/>
        <rFont val="Times New Roman"/>
        <family val="1"/>
      </rPr>
      <t>в том числе</t>
    </r>
  </si>
  <si>
    <t>финансово-экономический эффект</t>
  </si>
  <si>
    <t>бюджетный эффект</t>
  </si>
  <si>
    <t>социальный эффект</t>
  </si>
  <si>
    <t>ИНВЕСТИЦИОННА ПРОГРАММА</t>
  </si>
  <si>
    <t>Форма 3-а</t>
  </si>
  <si>
    <t xml:space="preserve"> - научно-исследовательские и опытно-конструкторские  работы, тыс. руб.</t>
  </si>
  <si>
    <r>
      <t>Общий объем финансирования тыс. руб.</t>
    </r>
    <r>
      <rPr>
        <sz val="10"/>
        <rFont val="Times New Roman"/>
        <family val="1"/>
      </rPr>
      <t xml:space="preserve"> в том числе по основным направлениям расходования инвестиционных средств</t>
    </r>
  </si>
  <si>
    <t>Наименование проекта в рамках инвестиционной программы СЕМ</t>
  </si>
  <si>
    <t>(СЕМ) ОАО "АЭРОПОРТ КОЛЬЦОВО"</t>
  </si>
  <si>
    <t>- за счет собственных средств организации;</t>
  </si>
  <si>
    <t>- за счет заемных средств;</t>
  </si>
  <si>
    <t>Срок окупаемости, лет</t>
  </si>
  <si>
    <t>Тех Перевооружение</t>
  </si>
  <si>
    <t>IT-технологии</t>
  </si>
  <si>
    <t>КСтр</t>
  </si>
  <si>
    <t>Обеспечение динамичного развития предприятия, расширение его производственной базы, обновление основных фондов, повышение технического уровня производства, повышение конкурентноспособности и совершенствование методов управления.</t>
  </si>
  <si>
    <t>Выполнение производственной программы и достижение планируемых показателей финансово-хозяйственной деятельности</t>
  </si>
  <si>
    <t>Бюджетное финансирование не привлекается. Налоговые платежи в бюджеты всех уровней осуществляются в соответствии с действующим законодательством. Их изменение прямо не связано с реализацией инвестиционной программы</t>
  </si>
  <si>
    <t xml:space="preserve">Уменьшение выбросов в окружающую среду, снижение энергоемкости производства </t>
  </si>
  <si>
    <t>на 2016 год  (План)</t>
  </si>
  <si>
    <t>01.01.2016 - 31.12.2016</t>
  </si>
  <si>
    <t>Реконструкция аэродрома</t>
  </si>
  <si>
    <t>Реконструкция помещений столовой на 550 м</t>
  </si>
  <si>
    <t>№ п/п</t>
  </si>
  <si>
    <t xml:space="preserve">Срок реализации </t>
  </si>
  <si>
    <t>(тыс. руб.)</t>
  </si>
  <si>
    <t>Расходы на реализацию инвестиционной программы в периоде t (отчетный период)</t>
  </si>
  <si>
    <t>Отклонение фактических показателей от плановых</t>
  </si>
  <si>
    <t>Начало (мес/год)</t>
  </si>
  <si>
    <t>Окончание (мес/год)</t>
  </si>
  <si>
    <t>План***</t>
  </si>
  <si>
    <t>Факт</t>
  </si>
  <si>
    <t>Период t (отчетный период) (тыс. руб.)</t>
  </si>
  <si>
    <t xml:space="preserve">С начала реализации проекта нарастающим итогом, </t>
  </si>
  <si>
    <t>Период t (отчетный период), (тыс. руб.)</t>
  </si>
  <si>
    <t>Период t (отчетный период), %</t>
  </si>
  <si>
    <t>С начала реализации проекта нарастающим итогом, %</t>
  </si>
  <si>
    <t>в том числе:</t>
  </si>
  <si>
    <t>- за счет средств бюджетов всех уровней бюджетной системы РФ**.</t>
  </si>
  <si>
    <t>Форма № 3-г</t>
  </si>
  <si>
    <t>АИИС КУЭ (автоматизированная информационно-измерительная система коммерческого учета электроэнергии)</t>
  </si>
  <si>
    <t>Аэровокзальный комплекс: модернизация сетей и систем, перепланировка</t>
  </si>
  <si>
    <t>Рентгенотелевизионная досмотровая установка Hi-Scan100100T</t>
  </si>
  <si>
    <t>Рентгенотелевизионная  установка Hi-Scan 7555si</t>
  </si>
  <si>
    <t>Гостиница: Модернизация сетей</t>
  </si>
  <si>
    <t>Антиобледенительная спецмашина</t>
  </si>
  <si>
    <t>Амбулифт</t>
  </si>
  <si>
    <t>Спецмашина очистки санузлов</t>
  </si>
  <si>
    <t>Погрузчик багажа</t>
  </si>
  <si>
    <t>Навес для леса: Частичная модернизация с устройством помещения для хранения химреагентов</t>
  </si>
  <si>
    <t>АВК: Устройство щитовых №1-4 в подвале</t>
  </si>
  <si>
    <t>Камера холодильная</t>
  </si>
  <si>
    <t>ЗД.ЦЕХ Б/ПИТАНИЯ (СТ N 114): модернизация системы электроснабжения</t>
  </si>
  <si>
    <t>IT-технологии и вычислительная техника</t>
  </si>
  <si>
    <t>--------------------------------</t>
  </si>
  <si>
    <t>&lt;*&gt; Приводятся сведения на очередной период (период t).</t>
  </si>
  <si>
    <t>&lt;**&gt;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</si>
  <si>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&lt;***&gt; В текущих ценах.</t>
  </si>
  <si>
    <t>Маркировочная машина</t>
  </si>
  <si>
    <t>Косилка роторная</t>
  </si>
  <si>
    <t>Аэродромная машина для распределения жидкого химреагента</t>
  </si>
  <si>
    <t>Компрессор дизельный передвижной</t>
  </si>
  <si>
    <t>Тягач багажный аэродромный</t>
  </si>
  <si>
    <t>Погрузчик фронтальный Амкадор-332</t>
  </si>
  <si>
    <t xml:space="preserve">Установка воздушного запуска прицепная </t>
  </si>
  <si>
    <t>Снегоуборочная техника</t>
  </si>
  <si>
    <t>Автомобиль UAZ PATRIOT</t>
  </si>
  <si>
    <t>Аэродромный пожарный автомобиль</t>
  </si>
  <si>
    <t>Источник наземного питания дизельный прицепной</t>
  </si>
  <si>
    <t>Машина для вакуумной очисткиот от ила (илосос)</t>
  </si>
  <si>
    <t>Автомобиль грузопассажирский</t>
  </si>
  <si>
    <t>Транспортер ленточный самоходный</t>
  </si>
  <si>
    <t>Автобус перронный</t>
  </si>
  <si>
    <t>Трап самоходный дизельный</t>
  </si>
  <si>
    <t>Кран-манипулятор троссовый</t>
  </si>
  <si>
    <t>Перегружатель контейнеров 3,5т</t>
  </si>
  <si>
    <t xml:space="preserve">Микроавтобус пассажирский </t>
  </si>
  <si>
    <t>Контейнерные тележки</t>
  </si>
  <si>
    <t>Универсальный моторный подогреватель (салонов ВС)</t>
  </si>
  <si>
    <t>Платформа для эвакуации ВС при повреждении шасси</t>
  </si>
  <si>
    <t>Водило универсальное</t>
  </si>
  <si>
    <t>Тягач самолетный легкий</t>
  </si>
  <si>
    <t>Автобус для перевозки пассажиров бизнес класса и VIP</t>
  </si>
  <si>
    <t>Упаковочная машина</t>
  </si>
  <si>
    <t xml:space="preserve">Автолифт </t>
  </si>
  <si>
    <t>Оборудование для кейтеринга</t>
  </si>
  <si>
    <t>Модернизация системы вентиляции в помещении столовой</t>
  </si>
  <si>
    <t>Оборудование для ССТиР</t>
  </si>
  <si>
    <t>Реконструкция парковок</t>
  </si>
  <si>
    <t>Замена участка канализационной сети</t>
  </si>
  <si>
    <t>Оборудование рабочего места ССО</t>
  </si>
  <si>
    <t xml:space="preserve">Прочее </t>
  </si>
  <si>
    <t>Биоакустическая установка автомобильная</t>
  </si>
  <si>
    <t>Дыхательные аппараты</t>
  </si>
  <si>
    <t xml:space="preserve">Аэродромная техника </t>
  </si>
  <si>
    <t>Кислородные костюмы "Омега-С"</t>
  </si>
  <si>
    <t>Машина для ПОО ВС (деайсер-ПОЖ)</t>
  </si>
  <si>
    <t>Тележки грузовые крытые прицепные, 2т</t>
  </si>
  <si>
    <t>Тележки багажные</t>
  </si>
  <si>
    <t xml:space="preserve">Стремянка авиационная </t>
  </si>
  <si>
    <t>Наземный источник питания</t>
  </si>
  <si>
    <t>Тягач для ВС</t>
  </si>
  <si>
    <t>Система информирования пассажиров</t>
  </si>
  <si>
    <t>Спецтехника для проекта "Ростов-2018"</t>
  </si>
  <si>
    <t>Тележки паллетные</t>
  </si>
  <si>
    <t>Мебель VIP-зал, бизнес-зал</t>
  </si>
  <si>
    <t>Автомобиль Фиат</t>
  </si>
  <si>
    <t>Мясорыхлитель</t>
  </si>
  <si>
    <t>Льдогенератор</t>
  </si>
  <si>
    <t>Миксер планетарный Кухен</t>
  </si>
  <si>
    <t>Диспетчеризация для системы ОВ и КВ</t>
  </si>
  <si>
    <t>Накладной расходомер</t>
  </si>
  <si>
    <t>Замена узлов учета тепловой энергии</t>
  </si>
  <si>
    <t>Счетчик холодной воды</t>
  </si>
  <si>
    <t>Автобус специальный</t>
  </si>
  <si>
    <t>Оборудование инвентаризации основных средств</t>
  </si>
  <si>
    <t>Многоканальный регистратор переговоров "Градиент-12СН(8)"</t>
  </si>
  <si>
    <t>Сейф Diplomat</t>
  </si>
  <si>
    <t>Платежный терминал для пунктов упаковки багажа</t>
  </si>
  <si>
    <t xml:space="preserve">Щеточное оборудование и отвал для тракторов </t>
  </si>
  <si>
    <t xml:space="preserve">Отчет о реализации Инвестиционной программы субъекта естественной монополии в __2017__ году* </t>
  </si>
  <si>
    <t>Кабина паспортного контроля</t>
  </si>
  <si>
    <t>Системы видеонаблюдения, досмотра, пожарной сигнализации. Тепловизоры</t>
  </si>
  <si>
    <t>Шлагбаум (КПП №3)</t>
  </si>
  <si>
    <t>Информационное табло в автобусах</t>
  </si>
  <si>
    <t>Пароконвектомат для кейтеринга</t>
  </si>
  <si>
    <t xml:space="preserve">Измеритель параметров заземляющих устройств </t>
  </si>
  <si>
    <t>Реконструкция ТП, в т.ч. ремонт по передаче электроэнергии</t>
  </si>
  <si>
    <t>Машина для подготовки гранулированного хим.реагента</t>
  </si>
  <si>
    <t>Стационарная биоакустическая установка</t>
  </si>
  <si>
    <t>Звуковая пропановая пушка</t>
  </si>
  <si>
    <t>Зеркальный птицеотпугиватель</t>
  </si>
  <si>
    <t>Тягач багажный электрический</t>
  </si>
  <si>
    <t>Водозаправочная машина</t>
  </si>
  <si>
    <t>Машина "Туалет-сервис"</t>
  </si>
  <si>
    <t>Автовышка на базе КАМАЗ</t>
  </si>
  <si>
    <t>Легковой (по типу Renault Logan Access)</t>
  </si>
  <si>
    <t>Аэродромная тормозная тележка</t>
  </si>
  <si>
    <t>Аэродромный пылесос</t>
  </si>
  <si>
    <t>Легковой (по типу Шкода Октавия)</t>
  </si>
  <si>
    <t>Подовая печь</t>
  </si>
  <si>
    <t xml:space="preserve">Стол с охлаждаемой поверхностью </t>
  </si>
  <si>
    <t>Тележка-шпилька</t>
  </si>
  <si>
    <t>Автогидроподьемник</t>
  </si>
  <si>
    <t xml:space="preserve">проверка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</si>
</sst>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"/>
    <numFmt numFmtId="179" formatCode="#,##0.000"/>
    <numFmt numFmtId="180" formatCode="0.000"/>
  </numFmts>
  <fonts count="6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8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Arial Cyr"/>
      <family val="0"/>
    </font>
    <font>
      <b/>
      <sz val="10"/>
      <color indexed="8"/>
      <name val="Times New Roman"/>
      <family val="1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FF0000"/>
      <name val="Arial Cyr"/>
      <family val="0"/>
    </font>
    <font>
      <b/>
      <sz val="10"/>
      <color theme="1"/>
      <name val="Times New Roman"/>
      <family val="1"/>
    </font>
    <font>
      <b/>
      <sz val="10"/>
      <color rgb="FF00B050"/>
      <name val="Arial Cyr"/>
      <family val="0"/>
    </font>
    <font>
      <sz val="10"/>
      <color rgb="FF00B05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1" fontId="53" fillId="0" borderId="16" xfId="58" applyNumberFormat="1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1" fontId="53" fillId="0" borderId="17" xfId="58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3" fontId="51" fillId="0" borderId="0" xfId="0" applyNumberFormat="1" applyFont="1" applyFill="1" applyAlignment="1">
      <alignment horizontal="left"/>
    </xf>
    <xf numFmtId="3" fontId="54" fillId="0" borderId="18" xfId="0" applyNumberFormat="1" applyFont="1" applyFill="1" applyBorder="1" applyAlignment="1">
      <alignment vertical="center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20" xfId="0" applyNumberFormat="1" applyFont="1" applyFill="1" applyBorder="1" applyAlignment="1">
      <alignment horizontal="right" vertical="center" wrapText="1"/>
    </xf>
    <xf numFmtId="3" fontId="54" fillId="0" borderId="21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Fill="1" applyBorder="1" applyAlignment="1">
      <alignment vertical="center" wrapText="1"/>
    </xf>
    <xf numFmtId="3" fontId="54" fillId="0" borderId="21" xfId="0" applyNumberFormat="1" applyFont="1" applyFill="1" applyBorder="1" applyAlignment="1">
      <alignment vertical="center" wrapText="1"/>
    </xf>
    <xf numFmtId="3" fontId="54" fillId="0" borderId="18" xfId="0" applyNumberFormat="1" applyFont="1" applyFill="1" applyBorder="1" applyAlignment="1">
      <alignment horizontal="right" vertical="center" wrapText="1"/>
    </xf>
    <xf numFmtId="1" fontId="53" fillId="0" borderId="23" xfId="58" applyNumberFormat="1" applyFont="1" applyFill="1" applyBorder="1" applyAlignment="1">
      <alignment horizontal="left" vertical="center" wrapText="1"/>
    </xf>
    <xf numFmtId="1" fontId="10" fillId="0" borderId="17" xfId="58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" fontId="10" fillId="0" borderId="23" xfId="58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" fillId="0" borderId="24" xfId="0" applyNumberFormat="1" applyFont="1" applyFill="1" applyBorder="1" applyAlignment="1">
      <alignment vertical="center" wrapText="1"/>
    </xf>
    <xf numFmtId="177" fontId="1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77" fontId="52" fillId="0" borderId="24" xfId="0" applyNumberFormat="1" applyFont="1" applyFill="1" applyBorder="1" applyAlignment="1">
      <alignment vertical="center" wrapText="1"/>
    </xf>
    <xf numFmtId="177" fontId="52" fillId="0" borderId="20" xfId="0" applyNumberFormat="1" applyFont="1" applyFill="1" applyBorder="1" applyAlignment="1">
      <alignment vertical="center"/>
    </xf>
    <xf numFmtId="177" fontId="54" fillId="0" borderId="24" xfId="0" applyNumberFormat="1" applyFont="1" applyFill="1" applyBorder="1" applyAlignment="1">
      <alignment vertical="center" wrapText="1"/>
    </xf>
    <xf numFmtId="177" fontId="54" fillId="0" borderId="20" xfId="0" applyNumberFormat="1" applyFont="1" applyFill="1" applyBorder="1" applyAlignment="1">
      <alignment vertical="center"/>
    </xf>
    <xf numFmtId="177" fontId="54" fillId="0" borderId="20" xfId="0" applyNumberFormat="1" applyFont="1" applyFill="1" applyBorder="1" applyAlignment="1">
      <alignment vertical="center" wrapText="1"/>
    </xf>
    <xf numFmtId="177" fontId="54" fillId="0" borderId="25" xfId="0" applyNumberFormat="1" applyFont="1" applyFill="1" applyBorder="1" applyAlignment="1">
      <alignment vertical="center" wrapText="1"/>
    </xf>
    <xf numFmtId="177" fontId="54" fillId="0" borderId="25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right" vertical="center" wrapText="1"/>
    </xf>
    <xf numFmtId="177" fontId="54" fillId="0" borderId="26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 wrapText="1"/>
    </xf>
    <xf numFmtId="177" fontId="1" fillId="0" borderId="25" xfId="0" applyNumberFormat="1" applyFont="1" applyFill="1" applyBorder="1" applyAlignment="1">
      <alignment vertical="center" wrapText="1"/>
    </xf>
    <xf numFmtId="177" fontId="1" fillId="0" borderId="25" xfId="0" applyNumberFormat="1" applyFont="1" applyFill="1" applyBorder="1" applyAlignment="1">
      <alignment vertical="center"/>
    </xf>
    <xf numFmtId="177" fontId="52" fillId="0" borderId="25" xfId="0" applyNumberFormat="1" applyFont="1" applyFill="1" applyBorder="1" applyAlignment="1">
      <alignment vertical="center" wrapText="1"/>
    </xf>
    <xf numFmtId="177" fontId="52" fillId="0" borderId="25" xfId="0" applyNumberFormat="1" applyFont="1" applyFill="1" applyBorder="1" applyAlignment="1">
      <alignment vertical="center"/>
    </xf>
    <xf numFmtId="3" fontId="54" fillId="0" borderId="27" xfId="0" applyNumberFormat="1" applyFont="1" applyFill="1" applyBorder="1" applyAlignment="1">
      <alignment vertical="center"/>
    </xf>
    <xf numFmtId="3" fontId="54" fillId="0" borderId="28" xfId="0" applyNumberFormat="1" applyFont="1" applyFill="1" applyBorder="1" applyAlignment="1">
      <alignment horizontal="right" vertical="center" wrapText="1"/>
    </xf>
    <xf numFmtId="3" fontId="54" fillId="0" borderId="29" xfId="0" applyNumberFormat="1" applyFont="1" applyFill="1" applyBorder="1" applyAlignment="1">
      <alignment horizontal="right" vertical="center" wrapText="1"/>
    </xf>
    <xf numFmtId="177" fontId="52" fillId="0" borderId="20" xfId="0" applyNumberFormat="1" applyFont="1" applyFill="1" applyBorder="1" applyAlignment="1">
      <alignment vertical="center" wrapText="1"/>
    </xf>
    <xf numFmtId="177" fontId="1" fillId="0" borderId="3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52" fillId="0" borderId="3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wrapText="1"/>
    </xf>
    <xf numFmtId="0" fontId="8" fillId="0" borderId="34" xfId="0" applyFont="1" applyBorder="1" applyAlignment="1">
      <alignment wrapText="1"/>
    </xf>
    <xf numFmtId="177" fontId="10" fillId="0" borderId="31" xfId="0" applyNumberFormat="1" applyFont="1" applyFill="1" applyBorder="1" applyAlignment="1">
      <alignment vertical="center" wrapText="1"/>
    </xf>
    <xf numFmtId="177" fontId="10" fillId="0" borderId="35" xfId="0" applyNumberFormat="1" applyFont="1" applyFill="1" applyBorder="1" applyAlignment="1">
      <alignment vertical="center" wrapText="1"/>
    </xf>
    <xf numFmtId="177" fontId="10" fillId="0" borderId="36" xfId="0" applyNumberFormat="1" applyFont="1" applyFill="1" applyBorder="1" applyAlignment="1">
      <alignment vertical="center" wrapText="1"/>
    </xf>
    <xf numFmtId="177" fontId="10" fillId="0" borderId="37" xfId="0" applyNumberFormat="1" applyFont="1" applyFill="1" applyBorder="1" applyAlignment="1">
      <alignment vertical="center" wrapText="1"/>
    </xf>
    <xf numFmtId="49" fontId="10" fillId="0" borderId="31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14" fontId="1" fillId="0" borderId="31" xfId="0" applyNumberFormat="1" applyFont="1" applyFill="1" applyBorder="1" applyAlignment="1">
      <alignment vertical="center" wrapText="1"/>
    </xf>
    <xf numFmtId="14" fontId="1" fillId="0" borderId="18" xfId="0" applyNumberFormat="1" applyFont="1" applyFill="1" applyBorder="1" applyAlignment="1">
      <alignment vertical="center" wrapText="1"/>
    </xf>
    <xf numFmtId="14" fontId="1" fillId="0" borderId="22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0" fillId="0" borderId="35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10" fillId="0" borderId="39" xfId="0" applyNumberFormat="1" applyFont="1" applyFill="1" applyBorder="1" applyAlignment="1">
      <alignment horizontal="right" vertical="center" wrapText="1"/>
    </xf>
    <xf numFmtId="177" fontId="56" fillId="0" borderId="31" xfId="0" applyNumberFormat="1" applyFont="1" applyFill="1" applyBorder="1" applyAlignment="1">
      <alignment vertical="center" wrapText="1"/>
    </xf>
    <xf numFmtId="177" fontId="56" fillId="0" borderId="35" xfId="0" applyNumberFormat="1" applyFont="1" applyFill="1" applyBorder="1" applyAlignment="1">
      <alignment vertical="center" wrapText="1"/>
    </xf>
    <xf numFmtId="3" fontId="53" fillId="0" borderId="31" xfId="0" applyNumberFormat="1" applyFont="1" applyFill="1" applyBorder="1" applyAlignment="1">
      <alignment horizontal="right" vertical="center" wrapText="1"/>
    </xf>
    <xf numFmtId="3" fontId="53" fillId="0" borderId="35" xfId="0" applyNumberFormat="1" applyFont="1" applyFill="1" applyBorder="1" applyAlignment="1">
      <alignment horizontal="right" vertical="center" wrapText="1"/>
    </xf>
    <xf numFmtId="177" fontId="53" fillId="0" borderId="31" xfId="0" applyNumberFormat="1" applyFont="1" applyFill="1" applyBorder="1" applyAlignment="1">
      <alignment vertical="center" wrapText="1"/>
    </xf>
    <xf numFmtId="177" fontId="53" fillId="0" borderId="35" xfId="0" applyNumberFormat="1" applyFont="1" applyFill="1" applyBorder="1" applyAlignment="1">
      <alignment vertical="center" wrapText="1"/>
    </xf>
    <xf numFmtId="3" fontId="53" fillId="0" borderId="38" xfId="0" applyNumberFormat="1" applyFont="1" applyFill="1" applyBorder="1" applyAlignment="1">
      <alignment horizontal="right" vertical="center" wrapText="1"/>
    </xf>
    <xf numFmtId="3" fontId="53" fillId="0" borderId="39" xfId="0" applyNumberFormat="1" applyFont="1" applyFill="1" applyBorder="1" applyAlignment="1">
      <alignment horizontal="right" vertical="center" wrapText="1"/>
    </xf>
    <xf numFmtId="177" fontId="56" fillId="0" borderId="36" xfId="0" applyNumberFormat="1" applyFont="1" applyFill="1" applyBorder="1" applyAlignment="1">
      <alignment vertical="center" wrapText="1"/>
    </xf>
    <xf numFmtId="177" fontId="56" fillId="0" borderId="37" xfId="0" applyNumberFormat="1" applyFont="1" applyFill="1" applyBorder="1" applyAlignment="1">
      <alignment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vertical="center" wrapText="1"/>
    </xf>
    <xf numFmtId="49" fontId="53" fillId="0" borderId="18" xfId="0" applyNumberFormat="1" applyFont="1" applyBorder="1" applyAlignment="1">
      <alignment vertical="center" wrapText="1"/>
    </xf>
    <xf numFmtId="49" fontId="53" fillId="0" borderId="22" xfId="0" applyNumberFormat="1" applyFont="1" applyBorder="1" applyAlignment="1">
      <alignment vertical="center" wrapText="1"/>
    </xf>
    <xf numFmtId="14" fontId="54" fillId="0" borderId="31" xfId="0" applyNumberFormat="1" applyFont="1" applyFill="1" applyBorder="1" applyAlignment="1">
      <alignment vertical="center" wrapText="1"/>
    </xf>
    <xf numFmtId="14" fontId="54" fillId="0" borderId="18" xfId="0" applyNumberFormat="1" applyFont="1" applyFill="1" applyBorder="1" applyAlignment="1">
      <alignment vertical="center" wrapText="1"/>
    </xf>
    <xf numFmtId="14" fontId="54" fillId="0" borderId="22" xfId="0" applyNumberFormat="1" applyFont="1" applyFill="1" applyBorder="1" applyAlignment="1">
      <alignment vertical="center" wrapText="1"/>
    </xf>
    <xf numFmtId="0" fontId="56" fillId="0" borderId="31" xfId="0" applyFont="1" applyBorder="1" applyAlignment="1">
      <alignment horizontal="center" vertical="center" textRotation="90"/>
    </xf>
    <xf numFmtId="0" fontId="52" fillId="0" borderId="18" xfId="0" applyFont="1" applyBorder="1" applyAlignment="1">
      <alignment vertical="center" textRotation="90"/>
    </xf>
    <xf numFmtId="0" fontId="52" fillId="0" borderId="22" xfId="0" applyFont="1" applyBorder="1" applyAlignment="1">
      <alignment vertical="center" textRotation="90"/>
    </xf>
    <xf numFmtId="0" fontId="52" fillId="0" borderId="3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53" fillId="0" borderId="31" xfId="0" applyNumberFormat="1" applyFont="1" applyBorder="1" applyAlignment="1">
      <alignment horizontal="right" vertical="center" wrapText="1"/>
    </xf>
    <xf numFmtId="3" fontId="53" fillId="0" borderId="35" xfId="0" applyNumberFormat="1" applyFont="1" applyBorder="1" applyAlignment="1">
      <alignment horizontal="right" vertical="center" wrapText="1"/>
    </xf>
    <xf numFmtId="3" fontId="53" fillId="0" borderId="38" xfId="0" applyNumberFormat="1" applyFont="1" applyBorder="1" applyAlignment="1">
      <alignment horizontal="right" vertical="center" wrapText="1"/>
    </xf>
    <xf numFmtId="3" fontId="53" fillId="0" borderId="39" xfId="0" applyNumberFormat="1" applyFont="1" applyBorder="1" applyAlignment="1">
      <alignment horizontal="right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14" fontId="54" fillId="0" borderId="31" xfId="0" applyNumberFormat="1" applyFont="1" applyBorder="1" applyAlignment="1">
      <alignment vertical="center" wrapText="1"/>
    </xf>
    <xf numFmtId="14" fontId="54" fillId="0" borderId="18" xfId="0" applyNumberFormat="1" applyFont="1" applyBorder="1" applyAlignment="1">
      <alignment vertical="center" wrapText="1"/>
    </xf>
    <xf numFmtId="14" fontId="54" fillId="0" borderId="22" xfId="0" applyNumberFormat="1" applyFont="1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177" fontId="53" fillId="0" borderId="36" xfId="0" applyNumberFormat="1" applyFont="1" applyFill="1" applyBorder="1" applyAlignment="1">
      <alignment vertical="center" wrapText="1"/>
    </xf>
    <xf numFmtId="177" fontId="53" fillId="0" borderId="3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1" fontId="53" fillId="33" borderId="17" xfId="58" applyNumberFormat="1" applyFont="1" applyFill="1" applyBorder="1" applyAlignment="1">
      <alignment horizontal="left" vertical="center" wrapText="1"/>
    </xf>
    <xf numFmtId="49" fontId="53" fillId="33" borderId="31" xfId="0" applyNumberFormat="1" applyFont="1" applyFill="1" applyBorder="1" applyAlignment="1">
      <alignment vertical="center" wrapText="1"/>
    </xf>
    <xf numFmtId="3" fontId="53" fillId="33" borderId="31" xfId="0" applyNumberFormat="1" applyFont="1" applyFill="1" applyBorder="1" applyAlignment="1">
      <alignment horizontal="right" vertical="center" wrapText="1"/>
    </xf>
    <xf numFmtId="177" fontId="53" fillId="33" borderId="31" xfId="0" applyNumberFormat="1" applyFont="1" applyFill="1" applyBorder="1" applyAlignment="1">
      <alignment vertical="center" wrapText="1"/>
    </xf>
    <xf numFmtId="49" fontId="53" fillId="33" borderId="18" xfId="0" applyNumberFormat="1" applyFont="1" applyFill="1" applyBorder="1" applyAlignment="1">
      <alignment vertical="center" wrapText="1"/>
    </xf>
    <xf numFmtId="3" fontId="53" fillId="33" borderId="35" xfId="0" applyNumberFormat="1" applyFont="1" applyFill="1" applyBorder="1" applyAlignment="1">
      <alignment horizontal="right" vertical="center" wrapText="1"/>
    </xf>
    <xf numFmtId="177" fontId="53" fillId="33" borderId="35" xfId="0" applyNumberFormat="1" applyFont="1" applyFill="1" applyBorder="1" applyAlignment="1">
      <alignment vertical="center" wrapText="1"/>
    </xf>
    <xf numFmtId="49" fontId="53" fillId="33" borderId="22" xfId="0" applyNumberFormat="1" applyFont="1" applyFill="1" applyBorder="1" applyAlignment="1">
      <alignment vertical="center" wrapText="1"/>
    </xf>
    <xf numFmtId="14" fontId="53" fillId="33" borderId="31" xfId="0" applyNumberFormat="1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center" wrapText="1"/>
    </xf>
    <xf numFmtId="14" fontId="53" fillId="33" borderId="18" xfId="0" applyNumberFormat="1" applyFont="1" applyFill="1" applyBorder="1" applyAlignment="1">
      <alignment vertical="center" wrapText="1"/>
    </xf>
    <xf numFmtId="3" fontId="53" fillId="33" borderId="20" xfId="0" applyNumberFormat="1" applyFont="1" applyFill="1" applyBorder="1" applyAlignment="1">
      <alignment horizontal="right" vertical="center" wrapText="1"/>
    </xf>
    <xf numFmtId="177" fontId="53" fillId="33" borderId="20" xfId="0" applyNumberFormat="1" applyFont="1" applyFill="1" applyBorder="1" applyAlignment="1">
      <alignment vertical="center" wrapText="1"/>
    </xf>
    <xf numFmtId="177" fontId="53" fillId="33" borderId="20" xfId="0" applyNumberFormat="1" applyFont="1" applyFill="1" applyBorder="1" applyAlignment="1">
      <alignment vertical="center"/>
    </xf>
    <xf numFmtId="0" fontId="53" fillId="33" borderId="12" xfId="0" applyFont="1" applyFill="1" applyBorder="1" applyAlignment="1">
      <alignment vertical="center" wrapText="1"/>
    </xf>
    <xf numFmtId="14" fontId="53" fillId="33" borderId="22" xfId="0" applyNumberFormat="1" applyFont="1" applyFill="1" applyBorder="1" applyAlignment="1">
      <alignment vertical="center" wrapText="1"/>
    </xf>
    <xf numFmtId="3" fontId="53" fillId="33" borderId="22" xfId="0" applyNumberFormat="1" applyFont="1" applyFill="1" applyBorder="1" applyAlignment="1">
      <alignment horizontal="right" vertical="center" wrapText="1"/>
    </xf>
    <xf numFmtId="177" fontId="53" fillId="33" borderId="25" xfId="0" applyNumberFormat="1" applyFont="1" applyFill="1" applyBorder="1" applyAlignment="1">
      <alignment vertical="center" wrapText="1"/>
    </xf>
    <xf numFmtId="177" fontId="53" fillId="33" borderId="25" xfId="0" applyNumberFormat="1" applyFont="1" applyFill="1" applyBorder="1" applyAlignment="1">
      <alignment vertical="center"/>
    </xf>
    <xf numFmtId="177" fontId="54" fillId="0" borderId="30" xfId="0" applyNumberFormat="1" applyFont="1" applyFill="1" applyBorder="1" applyAlignment="1">
      <alignment vertical="center" wrapText="1"/>
    </xf>
    <xf numFmtId="177" fontId="53" fillId="0" borderId="36" xfId="0" applyNumberFormat="1" applyFont="1" applyBorder="1" applyAlignment="1">
      <alignment vertical="center" wrapText="1"/>
    </xf>
    <xf numFmtId="177" fontId="53" fillId="0" borderId="31" xfId="0" applyNumberFormat="1" applyFont="1" applyBorder="1" applyAlignment="1">
      <alignment vertical="center" wrapText="1"/>
    </xf>
    <xf numFmtId="177" fontId="53" fillId="0" borderId="37" xfId="0" applyNumberFormat="1" applyFont="1" applyBorder="1" applyAlignment="1">
      <alignment vertical="center" wrapText="1"/>
    </xf>
    <xf numFmtId="177" fontId="53" fillId="0" borderId="35" xfId="0" applyNumberFormat="1" applyFont="1" applyBorder="1" applyAlignment="1">
      <alignment vertical="center" wrapText="1"/>
    </xf>
    <xf numFmtId="177" fontId="54" fillId="0" borderId="24" xfId="0" applyNumberFormat="1" applyFont="1" applyBorder="1" applyAlignment="1">
      <alignment vertical="center" wrapText="1"/>
    </xf>
    <xf numFmtId="177" fontId="54" fillId="0" borderId="20" xfId="0" applyNumberFormat="1" applyFont="1" applyBorder="1" applyAlignment="1">
      <alignment vertical="center"/>
    </xf>
    <xf numFmtId="177" fontId="54" fillId="0" borderId="46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3" fontId="53" fillId="0" borderId="18" xfId="0" applyNumberFormat="1" applyFont="1" applyFill="1" applyBorder="1" applyAlignment="1">
      <alignment horizontal="right" vertical="center" wrapText="1"/>
    </xf>
    <xf numFmtId="3" fontId="53" fillId="0" borderId="27" xfId="0" applyNumberFormat="1" applyFont="1" applyFill="1" applyBorder="1" applyAlignment="1">
      <alignment horizontal="right" vertical="center" wrapText="1"/>
    </xf>
    <xf numFmtId="177" fontId="53" fillId="0" borderId="11" xfId="0" applyNumberFormat="1" applyFont="1" applyFill="1" applyBorder="1" applyAlignment="1">
      <alignment vertical="center" wrapText="1"/>
    </xf>
    <xf numFmtId="177" fontId="53" fillId="0" borderId="18" xfId="0" applyNumberFormat="1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0" fillId="0" borderId="18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vertical="center" wrapText="1"/>
    </xf>
    <xf numFmtId="14" fontId="1" fillId="33" borderId="0" xfId="0" applyNumberFormat="1" applyFont="1" applyFill="1" applyBorder="1" applyAlignment="1">
      <alignment vertical="center" wrapText="1"/>
    </xf>
    <xf numFmtId="177" fontId="1" fillId="33" borderId="0" xfId="0" applyNumberFormat="1" applyFont="1" applyFill="1" applyBorder="1" applyAlignment="1">
      <alignment vertical="center" wrapText="1"/>
    </xf>
    <xf numFmtId="177" fontId="1" fillId="33" borderId="0" xfId="0" applyNumberFormat="1" applyFont="1" applyFill="1" applyBorder="1" applyAlignment="1">
      <alignment vertical="center"/>
    </xf>
    <xf numFmtId="3" fontId="53" fillId="0" borderId="18" xfId="0" applyNumberFormat="1" applyFont="1" applyFill="1" applyBorder="1" applyAlignment="1">
      <alignment vertical="center"/>
    </xf>
    <xf numFmtId="3" fontId="53" fillId="0" borderId="20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37"/>
  <sheetViews>
    <sheetView zoomScalePageLayoutView="0" workbookViewId="0" topLeftCell="A1">
      <selection activeCell="J30" sqref="J30"/>
    </sheetView>
  </sheetViews>
  <sheetFormatPr defaultColWidth="9.00390625" defaultRowHeight="12.75" outlineLevelRow="1"/>
  <cols>
    <col min="1" max="1" width="60.125" style="3" customWidth="1"/>
    <col min="2" max="2" width="36.25390625" style="3" customWidth="1"/>
    <col min="3" max="16384" width="9.125" style="3" customWidth="1"/>
  </cols>
  <sheetData>
    <row r="1" ht="15">
      <c r="B1" s="7" t="s">
        <v>11</v>
      </c>
    </row>
    <row r="2" ht="15"/>
    <row r="3" spans="1:2" ht="15">
      <c r="A3" s="95" t="s">
        <v>10</v>
      </c>
      <c r="B3" s="95"/>
    </row>
    <row r="4" spans="1:2" ht="15">
      <c r="A4" s="95" t="s">
        <v>15</v>
      </c>
      <c r="B4" s="95"/>
    </row>
    <row r="5" spans="1:2" ht="15">
      <c r="A5" s="95" t="s">
        <v>26</v>
      </c>
      <c r="B5" s="95"/>
    </row>
    <row r="6" ht="15"/>
    <row r="7" spans="1:2" s="1" customFormat="1" ht="33.75" customHeight="1">
      <c r="A7" s="4" t="s">
        <v>0</v>
      </c>
      <c r="B7" s="8"/>
    </row>
    <row r="8" spans="1:2" s="1" customFormat="1" ht="75.75" customHeight="1">
      <c r="A8" s="4" t="s">
        <v>1</v>
      </c>
      <c r="B8" s="9" t="s">
        <v>22</v>
      </c>
    </row>
    <row r="9" spans="1:2" s="1" customFormat="1" ht="25.5" customHeight="1">
      <c r="A9" s="4" t="s">
        <v>2</v>
      </c>
      <c r="B9" s="18" t="s">
        <v>27</v>
      </c>
    </row>
    <row r="10" spans="1:2" s="2" customFormat="1" ht="14.25">
      <c r="A10" s="96" t="s">
        <v>13</v>
      </c>
      <c r="B10" s="99">
        <f>B13+B15+B19+B24</f>
        <v>600711</v>
      </c>
    </row>
    <row r="11" spans="1:2" ht="15">
      <c r="A11" s="97"/>
      <c r="B11" s="100"/>
    </row>
    <row r="12" spans="1:2" ht="5.25" customHeight="1">
      <c r="A12" s="98"/>
      <c r="B12" s="101"/>
    </row>
    <row r="13" spans="1:2" ht="15">
      <c r="A13" s="102" t="s">
        <v>12</v>
      </c>
      <c r="B13" s="99">
        <v>0</v>
      </c>
    </row>
    <row r="14" spans="1:2" ht="15">
      <c r="A14" s="103"/>
      <c r="B14" s="101"/>
    </row>
    <row r="15" spans="1:2" ht="15">
      <c r="A15" s="16" t="s">
        <v>3</v>
      </c>
      <c r="B15" s="17">
        <f>SUM(B16:B18)</f>
        <v>600711</v>
      </c>
    </row>
    <row r="16" spans="1:2" s="13" customFormat="1" ht="11.25" outlineLevel="1">
      <c r="A16" s="11" t="s">
        <v>19</v>
      </c>
      <c r="B16" s="12">
        <v>271910</v>
      </c>
    </row>
    <row r="17" spans="1:2" s="13" customFormat="1" ht="11.25" outlineLevel="1">
      <c r="A17" s="11" t="s">
        <v>20</v>
      </c>
      <c r="B17" s="12">
        <v>43301</v>
      </c>
    </row>
    <row r="18" spans="1:2" s="13" customFormat="1" ht="11.25" outlineLevel="1">
      <c r="A18" s="11" t="s">
        <v>21</v>
      </c>
      <c r="B18" s="12">
        <v>285500</v>
      </c>
    </row>
    <row r="19" spans="1:2" ht="15">
      <c r="A19" s="16" t="s">
        <v>4</v>
      </c>
      <c r="B19" s="17">
        <f>SUM(B20:B23)</f>
        <v>0</v>
      </c>
    </row>
    <row r="20" spans="1:2" s="13" customFormat="1" ht="11.25" hidden="1" outlineLevel="1">
      <c r="A20" s="11"/>
      <c r="B20" s="12"/>
    </row>
    <row r="21" spans="1:2" s="13" customFormat="1" ht="11.25" hidden="1" outlineLevel="1">
      <c r="A21" s="11"/>
      <c r="B21" s="12"/>
    </row>
    <row r="22" spans="1:2" s="13" customFormat="1" ht="11.25" hidden="1" outlineLevel="1">
      <c r="A22" s="11"/>
      <c r="B22" s="12"/>
    </row>
    <row r="23" spans="1:2" s="13" customFormat="1" ht="11.25" hidden="1" outlineLevel="1">
      <c r="A23" s="11"/>
      <c r="B23" s="12"/>
    </row>
    <row r="24" spans="1:2" ht="15" collapsed="1">
      <c r="A24" s="16" t="s">
        <v>5</v>
      </c>
      <c r="B24" s="17">
        <f>SUM(B25:B28)</f>
        <v>0</v>
      </c>
    </row>
    <row r="25" spans="1:2" s="13" customFormat="1" ht="11.25" hidden="1" outlineLevel="1">
      <c r="A25" s="14"/>
      <c r="B25" s="15"/>
    </row>
    <row r="26" spans="1:2" s="13" customFormat="1" ht="11.25" hidden="1" outlineLevel="1">
      <c r="A26" s="14"/>
      <c r="B26" s="15"/>
    </row>
    <row r="27" spans="1:2" s="13" customFormat="1" ht="11.25" hidden="1" outlineLevel="1">
      <c r="A27" s="14"/>
      <c r="B27" s="15"/>
    </row>
    <row r="28" spans="1:2" s="13" customFormat="1" ht="11.25" hidden="1" outlineLevel="1">
      <c r="A28" s="14"/>
      <c r="B28" s="15"/>
    </row>
    <row r="29" spans="1:2" s="1" customFormat="1" ht="33.75" customHeight="1" collapsed="1">
      <c r="A29" s="6" t="s">
        <v>6</v>
      </c>
      <c r="B29" s="10"/>
    </row>
    <row r="30" spans="1:2" ht="33.75">
      <c r="A30" s="20" t="s">
        <v>7</v>
      </c>
      <c r="B30" s="19" t="s">
        <v>23</v>
      </c>
    </row>
    <row r="31" spans="1:2" ht="61.5" customHeight="1">
      <c r="A31" s="20" t="s">
        <v>8</v>
      </c>
      <c r="B31" s="19" t="s">
        <v>24</v>
      </c>
    </row>
    <row r="32" spans="1:2" ht="22.5">
      <c r="A32" s="5" t="s">
        <v>9</v>
      </c>
      <c r="B32" s="19" t="s">
        <v>25</v>
      </c>
    </row>
    <row r="33" ht="15"/>
    <row r="34" ht="15"/>
    <row r="35" ht="15"/>
    <row r="36" spans="1:2" ht="15">
      <c r="A36" s="2"/>
      <c r="B36" s="2"/>
    </row>
    <row r="37" ht="15">
      <c r="A37" s="2"/>
    </row>
  </sheetData>
  <sheetProtection/>
  <mergeCells count="7">
    <mergeCell ref="A3:B3"/>
    <mergeCell ref="A4:B4"/>
    <mergeCell ref="A5:B5"/>
    <mergeCell ref="A10:A12"/>
    <mergeCell ref="B10:B12"/>
    <mergeCell ref="A13:A14"/>
    <mergeCell ref="B13:B1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528"/>
  <sheetViews>
    <sheetView tabSelected="1" zoomScalePageLayoutView="0" workbookViewId="0" topLeftCell="A1">
      <pane xSplit="10" ySplit="20" topLeftCell="K21" activePane="bottomRight" state="frozen"/>
      <selection pane="topLeft" activeCell="A1" sqref="A1"/>
      <selection pane="topRight" activeCell="K1" sqref="K1"/>
      <selection pane="bottomLeft" activeCell="A21" sqref="A21"/>
      <selection pane="bottomRight" activeCell="S490" sqref="S490"/>
    </sheetView>
  </sheetViews>
  <sheetFormatPr defaultColWidth="9.00390625" defaultRowHeight="12.75" outlineLevelRow="1"/>
  <cols>
    <col min="1" max="1" width="6.00390625" style="21" customWidth="1"/>
    <col min="2" max="2" width="37.25390625" style="21" customWidth="1"/>
    <col min="3" max="3" width="10.875" style="21" customWidth="1"/>
    <col min="4" max="4" width="10.75390625" style="21" customWidth="1"/>
    <col min="5" max="5" width="8.00390625" style="21" customWidth="1"/>
    <col min="6" max="6" width="12.625" style="21" customWidth="1"/>
    <col min="7" max="7" width="12.875" style="21" customWidth="1"/>
    <col min="8" max="8" width="11.625" style="21" customWidth="1"/>
    <col min="9" max="9" width="12.375" style="21" customWidth="1"/>
    <col min="10" max="10" width="12.125" style="21" customWidth="1"/>
    <col min="11" max="11" width="15.00390625" style="21" customWidth="1"/>
    <col min="12" max="16384" width="9.125" style="21" customWidth="1"/>
  </cols>
  <sheetData>
    <row r="1" spans="10:12" ht="12.75">
      <c r="J1" s="23"/>
      <c r="K1" s="24" t="s">
        <v>46</v>
      </c>
      <c r="L1" s="23"/>
    </row>
    <row r="2" ht="12.75">
      <c r="L2" s="25"/>
    </row>
    <row r="3" spans="2:10" ht="12.75">
      <c r="B3" s="95" t="s">
        <v>127</v>
      </c>
      <c r="C3" s="144"/>
      <c r="D3" s="144"/>
      <c r="E3" s="144"/>
      <c r="F3" s="144"/>
      <c r="G3" s="144"/>
      <c r="H3" s="144"/>
      <c r="I3" s="144"/>
      <c r="J3" s="144"/>
    </row>
    <row r="5" ht="13.5" thickBot="1"/>
    <row r="6" spans="1:11" ht="13.5" thickBot="1">
      <c r="A6" s="217" t="s">
        <v>30</v>
      </c>
      <c r="B6" s="128" t="s">
        <v>14</v>
      </c>
      <c r="C6" s="150" t="s">
        <v>31</v>
      </c>
      <c r="D6" s="151"/>
      <c r="E6" s="136" t="s">
        <v>18</v>
      </c>
      <c r="F6" s="150" t="s">
        <v>33</v>
      </c>
      <c r="G6" s="152"/>
      <c r="H6" s="152"/>
      <c r="I6" s="153"/>
      <c r="J6" s="157" t="s">
        <v>34</v>
      </c>
      <c r="K6" s="158"/>
    </row>
    <row r="7" spans="1:11" ht="13.5" thickBot="1">
      <c r="A7" s="218"/>
      <c r="B7" s="129"/>
      <c r="C7" s="143" t="s">
        <v>35</v>
      </c>
      <c r="D7" s="143" t="s">
        <v>36</v>
      </c>
      <c r="E7" s="137"/>
      <c r="F7" s="150" t="s">
        <v>37</v>
      </c>
      <c r="G7" s="153"/>
      <c r="H7" s="162" t="s">
        <v>38</v>
      </c>
      <c r="I7" s="153"/>
      <c r="J7" s="159"/>
      <c r="K7" s="160"/>
    </row>
    <row r="8" spans="1:11" ht="63.75">
      <c r="A8" s="218"/>
      <c r="B8" s="129"/>
      <c r="C8" s="161"/>
      <c r="D8" s="161"/>
      <c r="E8" s="137"/>
      <c r="F8" s="143" t="s">
        <v>39</v>
      </c>
      <c r="G8" s="26" t="s">
        <v>40</v>
      </c>
      <c r="H8" s="139" t="s">
        <v>41</v>
      </c>
      <c r="I8" s="93" t="s">
        <v>40</v>
      </c>
      <c r="J8" s="141" t="s">
        <v>42</v>
      </c>
      <c r="K8" s="143" t="s">
        <v>43</v>
      </c>
    </row>
    <row r="9" spans="1:11" ht="13.5" thickBot="1">
      <c r="A9" s="219"/>
      <c r="B9" s="149"/>
      <c r="C9" s="142"/>
      <c r="D9" s="142"/>
      <c r="E9" s="138"/>
      <c r="F9" s="142"/>
      <c r="G9" s="27" t="s">
        <v>32</v>
      </c>
      <c r="H9" s="140"/>
      <c r="I9" s="94" t="s">
        <v>32</v>
      </c>
      <c r="J9" s="142"/>
      <c r="K9" s="142"/>
    </row>
    <row r="10" spans="1:11" ht="13.5" thickBot="1">
      <c r="A10" s="220">
        <v>1</v>
      </c>
      <c r="B10" s="29">
        <v>2</v>
      </c>
      <c r="C10" s="29">
        <v>3</v>
      </c>
      <c r="D10" s="29">
        <v>4</v>
      </c>
      <c r="E10" s="29">
        <v>5</v>
      </c>
      <c r="F10" s="28">
        <v>6</v>
      </c>
      <c r="G10" s="28">
        <v>7</v>
      </c>
      <c r="H10" s="30">
        <v>8</v>
      </c>
      <c r="I10" s="28">
        <v>9</v>
      </c>
      <c r="J10" s="29">
        <v>10</v>
      </c>
      <c r="K10" s="28">
        <v>11</v>
      </c>
    </row>
    <row r="11" spans="1:12" s="22" customFormat="1" ht="38.25" hidden="1" outlineLevel="1">
      <c r="A11" s="217"/>
      <c r="B11" s="37" t="s">
        <v>47</v>
      </c>
      <c r="C11" s="130"/>
      <c r="D11" s="130"/>
      <c r="E11" s="154"/>
      <c r="F11" s="120">
        <f aca="true" t="shared" si="0" ref="F11:K11">SUM(F13:F15)</f>
        <v>1500</v>
      </c>
      <c r="G11" s="120">
        <f t="shared" si="0"/>
        <v>55884</v>
      </c>
      <c r="H11" s="147">
        <f t="shared" si="0"/>
        <v>2572</v>
      </c>
      <c r="I11" s="145">
        <f t="shared" si="0"/>
        <v>52675.564</v>
      </c>
      <c r="J11" s="193">
        <f t="shared" si="0"/>
        <v>1.7146666666666666</v>
      </c>
      <c r="K11" s="194">
        <f t="shared" si="0"/>
        <v>0.9425875742609692</v>
      </c>
      <c r="L11" s="168">
        <v>2015</v>
      </c>
    </row>
    <row r="12" spans="1:11" s="22" customFormat="1" ht="12.75" hidden="1" outlineLevel="1">
      <c r="A12" s="218"/>
      <c r="B12" s="34" t="s">
        <v>44</v>
      </c>
      <c r="C12" s="131"/>
      <c r="D12" s="131"/>
      <c r="E12" s="155"/>
      <c r="F12" s="121"/>
      <c r="G12" s="121"/>
      <c r="H12" s="148"/>
      <c r="I12" s="146"/>
      <c r="J12" s="195"/>
      <c r="K12" s="196"/>
    </row>
    <row r="13" spans="1:11" s="22" customFormat="1" ht="25.5" hidden="1" outlineLevel="1">
      <c r="A13" s="57"/>
      <c r="B13" s="34" t="s">
        <v>16</v>
      </c>
      <c r="C13" s="131"/>
      <c r="D13" s="131"/>
      <c r="E13" s="155"/>
      <c r="F13" s="41">
        <v>1500</v>
      </c>
      <c r="G13" s="41">
        <f>4800+38920+10664+1500</f>
        <v>55884</v>
      </c>
      <c r="H13" s="63">
        <v>2572</v>
      </c>
      <c r="I13" s="39">
        <f>3276.229+37242.137+9585.198+2572</f>
        <v>52675.564</v>
      </c>
      <c r="J13" s="197">
        <f>H13/F13</f>
        <v>1.7146666666666666</v>
      </c>
      <c r="K13" s="198">
        <f>I13/G13</f>
        <v>0.9425875742609692</v>
      </c>
    </row>
    <row r="14" spans="1:11" s="22" customFormat="1" ht="12.75" hidden="1" outlineLevel="1">
      <c r="A14" s="57"/>
      <c r="B14" s="34" t="s">
        <v>17</v>
      </c>
      <c r="C14" s="131"/>
      <c r="D14" s="131"/>
      <c r="E14" s="155"/>
      <c r="F14" s="41">
        <v>0</v>
      </c>
      <c r="G14" s="41">
        <v>0</v>
      </c>
      <c r="H14" s="40">
        <v>0</v>
      </c>
      <c r="I14" s="41">
        <v>0</v>
      </c>
      <c r="J14" s="197"/>
      <c r="K14" s="198"/>
    </row>
    <row r="15" spans="1:11" s="22" customFormat="1" ht="26.25" hidden="1" outlineLevel="1" thickBot="1">
      <c r="A15" s="58"/>
      <c r="B15" s="35" t="s">
        <v>45</v>
      </c>
      <c r="C15" s="132"/>
      <c r="D15" s="132"/>
      <c r="E15" s="156"/>
      <c r="F15" s="44">
        <v>0</v>
      </c>
      <c r="G15" s="44">
        <v>0</v>
      </c>
      <c r="H15" s="45">
        <v>0</v>
      </c>
      <c r="I15" s="44">
        <v>0</v>
      </c>
      <c r="J15" s="197"/>
      <c r="K15" s="198"/>
    </row>
    <row r="16" spans="1:14" s="22" customFormat="1" ht="12.75" collapsed="1">
      <c r="A16" s="215">
        <v>1</v>
      </c>
      <c r="B16" s="53" t="s">
        <v>104</v>
      </c>
      <c r="C16" s="108"/>
      <c r="D16" s="108"/>
      <c r="E16" s="111"/>
      <c r="F16" s="114">
        <f aca="true" t="shared" si="1" ref="F16:K16">SUM(F18:F20)</f>
        <v>0</v>
      </c>
      <c r="G16" s="114">
        <f t="shared" si="1"/>
        <v>2700</v>
      </c>
      <c r="H16" s="116">
        <f t="shared" si="1"/>
        <v>3113</v>
      </c>
      <c r="I16" s="114">
        <f t="shared" si="1"/>
        <v>4447</v>
      </c>
      <c r="J16" s="106">
        <f t="shared" si="1"/>
        <v>0</v>
      </c>
      <c r="K16" s="104">
        <f t="shared" si="1"/>
        <v>1.647037037037037</v>
      </c>
      <c r="L16" s="65"/>
      <c r="M16" s="65"/>
      <c r="N16" s="65"/>
    </row>
    <row r="17" spans="1:14" s="22" customFormat="1" ht="12.75">
      <c r="A17" s="215"/>
      <c r="B17" s="49" t="s">
        <v>44</v>
      </c>
      <c r="C17" s="109"/>
      <c r="D17" s="109"/>
      <c r="E17" s="112"/>
      <c r="F17" s="115"/>
      <c r="G17" s="115"/>
      <c r="H17" s="117"/>
      <c r="I17" s="115"/>
      <c r="J17" s="107"/>
      <c r="K17" s="105"/>
      <c r="L17" s="65"/>
      <c r="M17" s="65"/>
      <c r="N17" s="65"/>
    </row>
    <row r="18" spans="1:14" s="22" customFormat="1" ht="12.75">
      <c r="A18" s="215"/>
      <c r="B18" s="49" t="s">
        <v>16</v>
      </c>
      <c r="C18" s="109"/>
      <c r="D18" s="109"/>
      <c r="E18" s="112"/>
      <c r="F18" s="50">
        <v>0</v>
      </c>
      <c r="G18" s="50">
        <v>2700</v>
      </c>
      <c r="H18" s="64">
        <v>3113</v>
      </c>
      <c r="I18" s="54">
        <f>1334+3113</f>
        <v>4447</v>
      </c>
      <c r="J18" s="67">
        <f>IF(F18=0,"",H18/F18)</f>
      </c>
      <c r="K18" s="67">
        <f>I18/G18</f>
        <v>1.647037037037037</v>
      </c>
      <c r="L18" s="65"/>
      <c r="M18" s="65"/>
      <c r="N18" s="65"/>
    </row>
    <row r="19" spans="1:14" s="22" customFormat="1" ht="12.75">
      <c r="A19" s="215"/>
      <c r="B19" s="49" t="s">
        <v>17</v>
      </c>
      <c r="C19" s="109"/>
      <c r="D19" s="109"/>
      <c r="E19" s="112"/>
      <c r="F19" s="50">
        <v>0</v>
      </c>
      <c r="G19" s="50">
        <v>0</v>
      </c>
      <c r="H19" s="55">
        <v>0</v>
      </c>
      <c r="I19" s="50">
        <v>0</v>
      </c>
      <c r="J19" s="66"/>
      <c r="K19" s="67"/>
      <c r="L19" s="65"/>
      <c r="M19" s="65"/>
      <c r="N19" s="65"/>
    </row>
    <row r="20" spans="1:14" s="22" customFormat="1" ht="26.25" thickBot="1">
      <c r="A20" s="216"/>
      <c r="B20" s="51" t="s">
        <v>45</v>
      </c>
      <c r="C20" s="110"/>
      <c r="D20" s="110"/>
      <c r="E20" s="113"/>
      <c r="F20" s="52">
        <v>0</v>
      </c>
      <c r="G20" s="52">
        <v>0</v>
      </c>
      <c r="H20" s="56">
        <v>0</v>
      </c>
      <c r="I20" s="52">
        <v>0</v>
      </c>
      <c r="J20" s="88"/>
      <c r="K20" s="81"/>
      <c r="L20" s="65"/>
      <c r="M20" s="65"/>
      <c r="N20" s="65"/>
    </row>
    <row r="21" spans="1:14" s="22" customFormat="1" ht="12.75" hidden="1" outlineLevel="1">
      <c r="A21" s="215"/>
      <c r="B21" s="37" t="s">
        <v>105</v>
      </c>
      <c r="C21" s="131"/>
      <c r="D21" s="131"/>
      <c r="E21" s="134"/>
      <c r="F21" s="201">
        <f aca="true" t="shared" si="2" ref="F21:K21">SUM(F23:F25)</f>
        <v>6000</v>
      </c>
      <c r="G21" s="201">
        <f t="shared" si="2"/>
        <v>6000</v>
      </c>
      <c r="H21" s="202">
        <f t="shared" si="2"/>
        <v>0</v>
      </c>
      <c r="I21" s="201">
        <f t="shared" si="2"/>
        <v>0</v>
      </c>
      <c r="J21" s="203">
        <f t="shared" si="2"/>
        <v>0</v>
      </c>
      <c r="K21" s="204">
        <f t="shared" si="2"/>
        <v>0</v>
      </c>
      <c r="L21" s="65"/>
      <c r="M21" s="65"/>
      <c r="N21" s="65"/>
    </row>
    <row r="22" spans="1:14" s="22" customFormat="1" ht="12.75" hidden="1" outlineLevel="1">
      <c r="A22" s="215"/>
      <c r="B22" s="34" t="s">
        <v>44</v>
      </c>
      <c r="C22" s="131"/>
      <c r="D22" s="131"/>
      <c r="E22" s="134"/>
      <c r="F22" s="121"/>
      <c r="G22" s="121"/>
      <c r="H22" s="125"/>
      <c r="I22" s="121"/>
      <c r="J22" s="164"/>
      <c r="K22" s="123"/>
      <c r="L22" s="169">
        <v>2016</v>
      </c>
      <c r="M22" s="65"/>
      <c r="N22" s="65"/>
    </row>
    <row r="23" spans="1:14" s="22" customFormat="1" ht="12.75" hidden="1" outlineLevel="1">
      <c r="A23" s="215"/>
      <c r="B23" s="34" t="s">
        <v>16</v>
      </c>
      <c r="C23" s="131"/>
      <c r="D23" s="131"/>
      <c r="E23" s="134"/>
      <c r="F23" s="41">
        <v>6000</v>
      </c>
      <c r="G23" s="41">
        <v>6000</v>
      </c>
      <c r="H23" s="63"/>
      <c r="I23" s="39"/>
      <c r="J23" s="72">
        <f>H23/F23</f>
        <v>0</v>
      </c>
      <c r="K23" s="73">
        <f>I23/G23</f>
        <v>0</v>
      </c>
      <c r="L23" s="65"/>
      <c r="M23" s="65"/>
      <c r="N23" s="65"/>
    </row>
    <row r="24" spans="1:14" s="22" customFormat="1" ht="12.75" hidden="1" outlineLevel="1">
      <c r="A24" s="215"/>
      <c r="B24" s="34" t="s">
        <v>17</v>
      </c>
      <c r="C24" s="131"/>
      <c r="D24" s="131"/>
      <c r="E24" s="134"/>
      <c r="F24" s="41">
        <v>0</v>
      </c>
      <c r="G24" s="41">
        <v>0</v>
      </c>
      <c r="H24" s="40">
        <v>0</v>
      </c>
      <c r="I24" s="41">
        <v>0</v>
      </c>
      <c r="J24" s="72"/>
      <c r="K24" s="73"/>
      <c r="L24" s="65"/>
      <c r="M24" s="65"/>
      <c r="N24" s="65"/>
    </row>
    <row r="25" spans="1:14" s="22" customFormat="1" ht="26.25" hidden="1" outlineLevel="1" thickBot="1">
      <c r="A25" s="215"/>
      <c r="B25" s="34" t="s">
        <v>45</v>
      </c>
      <c r="C25" s="131"/>
      <c r="D25" s="131"/>
      <c r="E25" s="134"/>
      <c r="F25" s="46">
        <v>0</v>
      </c>
      <c r="G25" s="46">
        <v>0</v>
      </c>
      <c r="H25" s="77">
        <v>0</v>
      </c>
      <c r="I25" s="46">
        <v>0</v>
      </c>
      <c r="J25" s="199"/>
      <c r="K25" s="78"/>
      <c r="L25" s="65"/>
      <c r="M25" s="65"/>
      <c r="N25" s="65"/>
    </row>
    <row r="26" spans="1:14" s="22" customFormat="1" ht="12.75" collapsed="1">
      <c r="A26" s="214">
        <v>2</v>
      </c>
      <c r="B26" s="200" t="s">
        <v>103</v>
      </c>
      <c r="C26" s="108"/>
      <c r="D26" s="108"/>
      <c r="E26" s="111"/>
      <c r="F26" s="114">
        <f aca="true" t="shared" si="3" ref="F26:K26">SUM(F28:F30)</f>
        <v>35208</v>
      </c>
      <c r="G26" s="114">
        <f t="shared" si="3"/>
        <v>139208</v>
      </c>
      <c r="H26" s="116">
        <f t="shared" si="3"/>
        <v>32278</v>
      </c>
      <c r="I26" s="114">
        <f t="shared" si="3"/>
        <v>46760</v>
      </c>
      <c r="J26" s="106">
        <f t="shared" si="3"/>
        <v>0.9167802772097251</v>
      </c>
      <c r="K26" s="104">
        <f t="shared" si="3"/>
        <v>0.33590023561864263</v>
      </c>
      <c r="L26" s="65"/>
      <c r="M26" s="65"/>
      <c r="N26" s="65"/>
    </row>
    <row r="27" spans="1:14" s="22" customFormat="1" ht="12.75">
      <c r="A27" s="215"/>
      <c r="B27" s="49" t="s">
        <v>44</v>
      </c>
      <c r="C27" s="109"/>
      <c r="D27" s="109"/>
      <c r="E27" s="112"/>
      <c r="F27" s="115"/>
      <c r="G27" s="115"/>
      <c r="H27" s="117"/>
      <c r="I27" s="115"/>
      <c r="J27" s="107"/>
      <c r="K27" s="105"/>
      <c r="L27" s="65"/>
      <c r="M27" s="65"/>
      <c r="N27" s="65"/>
    </row>
    <row r="28" spans="1:14" s="22" customFormat="1" ht="12.75">
      <c r="A28" s="215"/>
      <c r="B28" s="49" t="s">
        <v>16</v>
      </c>
      <c r="C28" s="109"/>
      <c r="D28" s="109"/>
      <c r="E28" s="112"/>
      <c r="F28" s="50">
        <v>35208</v>
      </c>
      <c r="G28" s="50">
        <f>104000+35208</f>
        <v>139208</v>
      </c>
      <c r="H28" s="64">
        <v>32278</v>
      </c>
      <c r="I28" s="54">
        <f>14485+32275</f>
        <v>46760</v>
      </c>
      <c r="J28" s="67">
        <f>IF(F28=0,"",H28/F28)</f>
        <v>0.9167802772097251</v>
      </c>
      <c r="K28" s="67">
        <f>I28/G28</f>
        <v>0.33590023561864263</v>
      </c>
      <c r="L28" s="65"/>
      <c r="M28" s="65"/>
      <c r="N28" s="65"/>
    </row>
    <row r="29" spans="1:14" s="22" customFormat="1" ht="12.75">
      <c r="A29" s="215"/>
      <c r="B29" s="49" t="s">
        <v>17</v>
      </c>
      <c r="C29" s="109"/>
      <c r="D29" s="109"/>
      <c r="E29" s="112"/>
      <c r="F29" s="50">
        <v>0</v>
      </c>
      <c r="G29" s="50">
        <v>0</v>
      </c>
      <c r="H29" s="55">
        <v>0</v>
      </c>
      <c r="I29" s="50">
        <v>0</v>
      </c>
      <c r="J29" s="66"/>
      <c r="K29" s="67"/>
      <c r="L29" s="65"/>
      <c r="M29" s="65"/>
      <c r="N29" s="65"/>
    </row>
    <row r="30" spans="1:14" s="22" customFormat="1" ht="26.25" thickBot="1">
      <c r="A30" s="216"/>
      <c r="B30" s="51" t="s">
        <v>45</v>
      </c>
      <c r="C30" s="110"/>
      <c r="D30" s="110"/>
      <c r="E30" s="113"/>
      <c r="F30" s="52">
        <v>0</v>
      </c>
      <c r="G30" s="52">
        <v>0</v>
      </c>
      <c r="H30" s="56">
        <v>0</v>
      </c>
      <c r="I30" s="52">
        <v>0</v>
      </c>
      <c r="J30" s="88"/>
      <c r="K30" s="81"/>
      <c r="L30" s="65"/>
      <c r="M30" s="65"/>
      <c r="N30" s="65"/>
    </row>
    <row r="31" spans="1:14" s="22" customFormat="1" ht="12.75">
      <c r="A31" s="214">
        <v>3</v>
      </c>
      <c r="B31" s="200" t="s">
        <v>100</v>
      </c>
      <c r="C31" s="108"/>
      <c r="D31" s="108"/>
      <c r="E31" s="111"/>
      <c r="F31" s="114">
        <f aca="true" t="shared" si="4" ref="F31:K31">SUM(F33:F35)</f>
        <v>124</v>
      </c>
      <c r="G31" s="114">
        <f t="shared" si="4"/>
        <v>124</v>
      </c>
      <c r="H31" s="116">
        <f t="shared" si="4"/>
        <v>60</v>
      </c>
      <c r="I31" s="114">
        <f t="shared" si="4"/>
        <v>175</v>
      </c>
      <c r="J31" s="106">
        <f t="shared" si="4"/>
        <v>0</v>
      </c>
      <c r="K31" s="104">
        <f t="shared" si="4"/>
        <v>0</v>
      </c>
      <c r="L31" s="65"/>
      <c r="M31" s="65"/>
      <c r="N31" s="65"/>
    </row>
    <row r="32" spans="1:14" ht="12.75">
      <c r="A32" s="215"/>
      <c r="B32" s="49" t="s">
        <v>44</v>
      </c>
      <c r="C32" s="109"/>
      <c r="D32" s="109"/>
      <c r="E32" s="112"/>
      <c r="F32" s="115"/>
      <c r="G32" s="115"/>
      <c r="H32" s="117"/>
      <c r="I32" s="115"/>
      <c r="J32" s="107"/>
      <c r="K32" s="105"/>
      <c r="L32" s="68"/>
      <c r="M32" s="68"/>
      <c r="N32" s="68"/>
    </row>
    <row r="33" spans="1:14" ht="12.75">
      <c r="A33" s="215"/>
      <c r="B33" s="49" t="s">
        <v>16</v>
      </c>
      <c r="C33" s="109"/>
      <c r="D33" s="109"/>
      <c r="E33" s="112"/>
      <c r="F33" s="50">
        <v>124</v>
      </c>
      <c r="G33" s="50">
        <v>124</v>
      </c>
      <c r="H33" s="64">
        <v>60</v>
      </c>
      <c r="I33" s="54">
        <f>115+60</f>
        <v>175</v>
      </c>
      <c r="J33" s="67">
        <v>0</v>
      </c>
      <c r="K33" s="67">
        <v>0</v>
      </c>
      <c r="L33" s="68"/>
      <c r="M33" s="68"/>
      <c r="N33" s="68"/>
    </row>
    <row r="34" spans="1:14" ht="12.75">
      <c r="A34" s="215"/>
      <c r="B34" s="49" t="s">
        <v>17</v>
      </c>
      <c r="C34" s="109"/>
      <c r="D34" s="109"/>
      <c r="E34" s="112"/>
      <c r="F34" s="50">
        <v>0</v>
      </c>
      <c r="G34" s="50">
        <v>0</v>
      </c>
      <c r="H34" s="55">
        <v>0</v>
      </c>
      <c r="I34" s="50">
        <v>0</v>
      </c>
      <c r="J34" s="66"/>
      <c r="K34" s="67"/>
      <c r="L34" s="68"/>
      <c r="M34" s="68"/>
      <c r="N34" s="68"/>
    </row>
    <row r="35" spans="1:14" ht="26.25" thickBot="1">
      <c r="A35" s="216"/>
      <c r="B35" s="51" t="s">
        <v>45</v>
      </c>
      <c r="C35" s="110"/>
      <c r="D35" s="110"/>
      <c r="E35" s="113"/>
      <c r="F35" s="52">
        <v>0</v>
      </c>
      <c r="G35" s="52">
        <v>0</v>
      </c>
      <c r="H35" s="56">
        <v>0</v>
      </c>
      <c r="I35" s="52">
        <v>0</v>
      </c>
      <c r="J35" s="88"/>
      <c r="K35" s="81"/>
      <c r="L35" s="68"/>
      <c r="M35" s="68"/>
      <c r="N35" s="68"/>
    </row>
    <row r="36" spans="1:14" s="22" customFormat="1" ht="25.5" hidden="1" outlineLevel="1">
      <c r="A36" s="215"/>
      <c r="B36" s="37" t="s">
        <v>99</v>
      </c>
      <c r="C36" s="131"/>
      <c r="D36" s="131"/>
      <c r="E36" s="134"/>
      <c r="F36" s="201">
        <f aca="true" t="shared" si="5" ref="F36:K36">SUM(F38:F40)</f>
        <v>100</v>
      </c>
      <c r="G36" s="201">
        <f t="shared" si="5"/>
        <v>100</v>
      </c>
      <c r="H36" s="202">
        <f t="shared" si="5"/>
        <v>200</v>
      </c>
      <c r="I36" s="201">
        <f t="shared" si="5"/>
        <v>200</v>
      </c>
      <c r="J36" s="203">
        <f t="shared" si="5"/>
        <v>2</v>
      </c>
      <c r="K36" s="204">
        <f t="shared" si="5"/>
        <v>2</v>
      </c>
      <c r="L36" s="169">
        <v>2016</v>
      </c>
      <c r="M36" s="65"/>
      <c r="N36" s="65"/>
    </row>
    <row r="37" spans="1:14" ht="12.75" hidden="1" outlineLevel="1">
      <c r="A37" s="215"/>
      <c r="B37" s="34" t="s">
        <v>44</v>
      </c>
      <c r="C37" s="131"/>
      <c r="D37" s="131"/>
      <c r="E37" s="134"/>
      <c r="F37" s="121"/>
      <c r="G37" s="121"/>
      <c r="H37" s="125"/>
      <c r="I37" s="121"/>
      <c r="J37" s="164"/>
      <c r="K37" s="123"/>
      <c r="L37" s="68"/>
      <c r="M37" s="68"/>
      <c r="N37" s="68"/>
    </row>
    <row r="38" spans="1:14" ht="12.75" hidden="1" outlineLevel="1">
      <c r="A38" s="215"/>
      <c r="B38" s="34" t="s">
        <v>16</v>
      </c>
      <c r="C38" s="131"/>
      <c r="D38" s="131"/>
      <c r="E38" s="134"/>
      <c r="F38" s="41">
        <v>100</v>
      </c>
      <c r="G38" s="41">
        <v>100</v>
      </c>
      <c r="H38" s="63">
        <v>200</v>
      </c>
      <c r="I38" s="39">
        <v>200</v>
      </c>
      <c r="J38" s="72">
        <f>H38/F38</f>
        <v>2</v>
      </c>
      <c r="K38" s="73">
        <f>I38/G38</f>
        <v>2</v>
      </c>
      <c r="L38" s="68"/>
      <c r="M38" s="68"/>
      <c r="N38" s="68"/>
    </row>
    <row r="39" spans="1:14" ht="12.75" hidden="1" outlineLevel="1">
      <c r="A39" s="215"/>
      <c r="B39" s="34" t="s">
        <v>17</v>
      </c>
      <c r="C39" s="131"/>
      <c r="D39" s="131"/>
      <c r="E39" s="134"/>
      <c r="F39" s="41">
        <v>0</v>
      </c>
      <c r="G39" s="41">
        <v>0</v>
      </c>
      <c r="H39" s="40">
        <v>0</v>
      </c>
      <c r="I39" s="41">
        <v>0</v>
      </c>
      <c r="J39" s="72"/>
      <c r="K39" s="73"/>
      <c r="L39" s="68"/>
      <c r="M39" s="68"/>
      <c r="N39" s="68"/>
    </row>
    <row r="40" spans="1:14" ht="26.25" hidden="1" outlineLevel="1" thickBot="1">
      <c r="A40" s="215"/>
      <c r="B40" s="35" t="s">
        <v>45</v>
      </c>
      <c r="C40" s="132"/>
      <c r="D40" s="132"/>
      <c r="E40" s="135"/>
      <c r="F40" s="43">
        <v>0</v>
      </c>
      <c r="G40" s="43">
        <v>0</v>
      </c>
      <c r="H40" s="42">
        <v>0</v>
      </c>
      <c r="I40" s="43">
        <v>0</v>
      </c>
      <c r="J40" s="72"/>
      <c r="K40" s="73"/>
      <c r="L40" s="68"/>
      <c r="M40" s="68"/>
      <c r="N40" s="68"/>
    </row>
    <row r="41" spans="1:14" s="22" customFormat="1" ht="12.75" hidden="1" outlineLevel="1">
      <c r="A41" s="215"/>
      <c r="B41" s="37" t="s">
        <v>102</v>
      </c>
      <c r="C41" s="130"/>
      <c r="D41" s="130"/>
      <c r="E41" s="133"/>
      <c r="F41" s="120">
        <f aca="true" t="shared" si="6" ref="F41:K41">SUM(F43:F45)</f>
        <v>124</v>
      </c>
      <c r="G41" s="120">
        <f t="shared" si="6"/>
        <v>124</v>
      </c>
      <c r="H41" s="120">
        <f t="shared" si="6"/>
        <v>0</v>
      </c>
      <c r="I41" s="120">
        <f t="shared" si="6"/>
        <v>0</v>
      </c>
      <c r="J41" s="122">
        <f t="shared" si="6"/>
        <v>0</v>
      </c>
      <c r="K41" s="122">
        <f t="shared" si="6"/>
        <v>0</v>
      </c>
      <c r="L41" s="169">
        <v>2016</v>
      </c>
      <c r="M41" s="65"/>
      <c r="N41" s="65"/>
    </row>
    <row r="42" spans="1:14" ht="12.75" hidden="1" outlineLevel="1">
      <c r="A42" s="215"/>
      <c r="B42" s="34" t="s">
        <v>44</v>
      </c>
      <c r="C42" s="131"/>
      <c r="D42" s="131"/>
      <c r="E42" s="134"/>
      <c r="F42" s="121"/>
      <c r="G42" s="121"/>
      <c r="H42" s="121"/>
      <c r="I42" s="121"/>
      <c r="J42" s="123"/>
      <c r="K42" s="123"/>
      <c r="L42" s="68"/>
      <c r="M42" s="68"/>
      <c r="N42" s="68"/>
    </row>
    <row r="43" spans="1:14" ht="12.75" hidden="1" outlineLevel="1">
      <c r="A43" s="215"/>
      <c r="B43" s="34" t="s">
        <v>16</v>
      </c>
      <c r="C43" s="131"/>
      <c r="D43" s="131"/>
      <c r="E43" s="134"/>
      <c r="F43" s="41">
        <v>124</v>
      </c>
      <c r="G43" s="41">
        <v>124</v>
      </c>
      <c r="H43" s="63"/>
      <c r="I43" s="39"/>
      <c r="J43" s="72">
        <f>H43/F43</f>
        <v>0</v>
      </c>
      <c r="K43" s="73">
        <f>I43/G43</f>
        <v>0</v>
      </c>
      <c r="L43" s="68"/>
      <c r="M43" s="68"/>
      <c r="N43" s="68"/>
    </row>
    <row r="44" spans="1:14" ht="12.75" hidden="1" outlineLevel="1">
      <c r="A44" s="215"/>
      <c r="B44" s="34" t="s">
        <v>17</v>
      </c>
      <c r="C44" s="131"/>
      <c r="D44" s="131"/>
      <c r="E44" s="134"/>
      <c r="F44" s="41">
        <v>0</v>
      </c>
      <c r="G44" s="41">
        <v>0</v>
      </c>
      <c r="H44" s="40">
        <v>0</v>
      </c>
      <c r="I44" s="41">
        <v>0</v>
      </c>
      <c r="J44" s="72"/>
      <c r="K44" s="73"/>
      <c r="L44" s="68"/>
      <c r="M44" s="68"/>
      <c r="N44" s="68"/>
    </row>
    <row r="45" spans="1:14" ht="26.25" hidden="1" outlineLevel="1" thickBot="1">
      <c r="A45" s="215"/>
      <c r="B45" s="35" t="s">
        <v>45</v>
      </c>
      <c r="C45" s="132"/>
      <c r="D45" s="132"/>
      <c r="E45" s="135"/>
      <c r="F45" s="43">
        <v>0</v>
      </c>
      <c r="G45" s="43">
        <v>0</v>
      </c>
      <c r="H45" s="42">
        <v>0</v>
      </c>
      <c r="I45" s="43">
        <v>0</v>
      </c>
      <c r="J45" s="72"/>
      <c r="K45" s="73"/>
      <c r="L45" s="68"/>
      <c r="M45" s="68"/>
      <c r="N45" s="68"/>
    </row>
    <row r="46" spans="1:14" ht="12.75" hidden="1" outlineLevel="1">
      <c r="A46" s="217"/>
      <c r="B46" s="37" t="s">
        <v>28</v>
      </c>
      <c r="C46" s="130"/>
      <c r="D46" s="130"/>
      <c r="E46" s="133"/>
      <c r="F46" s="120">
        <f aca="true" t="shared" si="7" ref="F46:K46">SUM(F48:F50)</f>
        <v>40000</v>
      </c>
      <c r="G46" s="120">
        <f t="shared" si="7"/>
        <v>47025</v>
      </c>
      <c r="H46" s="124">
        <f t="shared" si="7"/>
        <v>31619</v>
      </c>
      <c r="I46" s="120">
        <f t="shared" si="7"/>
        <v>7017.673000000001</v>
      </c>
      <c r="J46" s="163">
        <f t="shared" si="7"/>
        <v>0.790475</v>
      </c>
      <c r="K46" s="122">
        <f t="shared" si="7"/>
        <v>0.14923281233386498</v>
      </c>
      <c r="L46" s="170">
        <v>2015</v>
      </c>
      <c r="M46" s="68"/>
      <c r="N46" s="68"/>
    </row>
    <row r="47" spans="1:14" ht="12.75" hidden="1" outlineLevel="1">
      <c r="A47" s="218"/>
      <c r="B47" s="34" t="s">
        <v>44</v>
      </c>
      <c r="C47" s="131"/>
      <c r="D47" s="131"/>
      <c r="E47" s="134"/>
      <c r="F47" s="121"/>
      <c r="G47" s="121"/>
      <c r="H47" s="125"/>
      <c r="I47" s="121"/>
      <c r="J47" s="164"/>
      <c r="K47" s="123"/>
      <c r="L47" s="68"/>
      <c r="M47" s="68"/>
      <c r="N47" s="68"/>
    </row>
    <row r="48" spans="1:14" ht="12.75" hidden="1" outlineLevel="1">
      <c r="A48" s="215"/>
      <c r="B48" s="34" t="s">
        <v>16</v>
      </c>
      <c r="C48" s="131"/>
      <c r="D48" s="131"/>
      <c r="E48" s="134"/>
      <c r="F48" s="41">
        <v>40000</v>
      </c>
      <c r="G48" s="41">
        <f>4000+3025+40000</f>
        <v>47025</v>
      </c>
      <c r="H48" s="63">
        <f>90+31529</f>
        <v>31619</v>
      </c>
      <c r="I48" s="39">
        <f>4002.757+2924.916+90</f>
        <v>7017.673000000001</v>
      </c>
      <c r="J48" s="72">
        <f>H48/F48</f>
        <v>0.790475</v>
      </c>
      <c r="K48" s="73">
        <f>I48/G48</f>
        <v>0.14923281233386498</v>
      </c>
      <c r="L48" s="68"/>
      <c r="M48" s="68"/>
      <c r="N48" s="68"/>
    </row>
    <row r="49" spans="1:14" ht="12.75" hidden="1" outlineLevel="1">
      <c r="A49" s="215"/>
      <c r="B49" s="34" t="s">
        <v>17</v>
      </c>
      <c r="C49" s="131"/>
      <c r="D49" s="131"/>
      <c r="E49" s="134"/>
      <c r="F49" s="41">
        <v>0</v>
      </c>
      <c r="G49" s="41">
        <v>0</v>
      </c>
      <c r="H49" s="40">
        <v>0</v>
      </c>
      <c r="I49" s="41">
        <v>0</v>
      </c>
      <c r="J49" s="70"/>
      <c r="K49" s="71"/>
      <c r="L49" s="68"/>
      <c r="M49" s="68"/>
      <c r="N49" s="68"/>
    </row>
    <row r="50" spans="1:14" ht="26.25" hidden="1" outlineLevel="1" thickBot="1">
      <c r="A50" s="216"/>
      <c r="B50" s="35" t="s">
        <v>45</v>
      </c>
      <c r="C50" s="132"/>
      <c r="D50" s="132"/>
      <c r="E50" s="135"/>
      <c r="F50" s="43">
        <v>0</v>
      </c>
      <c r="G50" s="43">
        <v>0</v>
      </c>
      <c r="H50" s="42">
        <v>0</v>
      </c>
      <c r="I50" s="43">
        <v>0</v>
      </c>
      <c r="J50" s="70"/>
      <c r="K50" s="71"/>
      <c r="L50" s="68"/>
      <c r="M50" s="68"/>
      <c r="N50" s="68"/>
    </row>
    <row r="51" spans="1:14" ht="25.5" hidden="1" outlineLevel="1">
      <c r="A51" s="217"/>
      <c r="B51" s="37" t="s">
        <v>29</v>
      </c>
      <c r="C51" s="130"/>
      <c r="D51" s="130"/>
      <c r="E51" s="133"/>
      <c r="F51" s="120">
        <f aca="true" t="shared" si="8" ref="F51:K51">SUM(F53:F55)</f>
        <v>0</v>
      </c>
      <c r="G51" s="120">
        <f t="shared" si="8"/>
        <v>40257</v>
      </c>
      <c r="H51" s="124">
        <f t="shared" si="8"/>
        <v>0</v>
      </c>
      <c r="I51" s="120">
        <f t="shared" si="8"/>
        <v>34213.186</v>
      </c>
      <c r="J51" s="126" t="e">
        <f t="shared" si="8"/>
        <v>#DIV/0!</v>
      </c>
      <c r="K51" s="118">
        <f t="shared" si="8"/>
        <v>0.8498692401321509</v>
      </c>
      <c r="L51" s="69">
        <v>2015</v>
      </c>
      <c r="M51" s="68"/>
      <c r="N51" s="68"/>
    </row>
    <row r="52" spans="1:14" ht="12.75" hidden="1" outlineLevel="1">
      <c r="A52" s="218"/>
      <c r="B52" s="34" t="s">
        <v>44</v>
      </c>
      <c r="C52" s="131"/>
      <c r="D52" s="131"/>
      <c r="E52" s="134"/>
      <c r="F52" s="121"/>
      <c r="G52" s="121"/>
      <c r="H52" s="125"/>
      <c r="I52" s="121"/>
      <c r="J52" s="127"/>
      <c r="K52" s="119"/>
      <c r="L52" s="68"/>
      <c r="M52" s="68"/>
      <c r="N52" s="68"/>
    </row>
    <row r="53" spans="1:14" ht="12.75" hidden="1" outlineLevel="1">
      <c r="A53" s="215"/>
      <c r="B53" s="34" t="s">
        <v>16</v>
      </c>
      <c r="C53" s="131"/>
      <c r="D53" s="131"/>
      <c r="E53" s="134"/>
      <c r="F53" s="41"/>
      <c r="G53" s="41">
        <f>3000+9350+19178+4830+3899</f>
        <v>40257</v>
      </c>
      <c r="H53" s="63"/>
      <c r="I53" s="39">
        <f>3227.47+9768.162+14078.201+3241.102+3898.251</f>
        <v>34213.186</v>
      </c>
      <c r="J53" s="70" t="e">
        <f>H53/F53</f>
        <v>#DIV/0!</v>
      </c>
      <c r="K53" s="71">
        <f>I53/G53</f>
        <v>0.8498692401321509</v>
      </c>
      <c r="L53" s="68"/>
      <c r="M53" s="68"/>
      <c r="N53" s="68"/>
    </row>
    <row r="54" spans="1:14" ht="12.75" hidden="1" outlineLevel="1">
      <c r="A54" s="215"/>
      <c r="B54" s="34" t="s">
        <v>17</v>
      </c>
      <c r="C54" s="131"/>
      <c r="D54" s="131"/>
      <c r="E54" s="134"/>
      <c r="F54" s="41"/>
      <c r="G54" s="41"/>
      <c r="H54" s="40">
        <v>0</v>
      </c>
      <c r="I54" s="41">
        <v>0</v>
      </c>
      <c r="J54" s="70"/>
      <c r="K54" s="71"/>
      <c r="L54" s="68"/>
      <c r="M54" s="68"/>
      <c r="N54" s="68"/>
    </row>
    <row r="55" spans="1:14" ht="26.25" hidden="1" outlineLevel="1" thickBot="1">
      <c r="A55" s="216"/>
      <c r="B55" s="35" t="s">
        <v>45</v>
      </c>
      <c r="C55" s="132"/>
      <c r="D55" s="132"/>
      <c r="E55" s="135"/>
      <c r="F55" s="43"/>
      <c r="G55" s="43"/>
      <c r="H55" s="42">
        <v>0</v>
      </c>
      <c r="I55" s="43">
        <v>0</v>
      </c>
      <c r="J55" s="70"/>
      <c r="K55" s="71"/>
      <c r="L55" s="68"/>
      <c r="M55" s="68"/>
      <c r="N55" s="68"/>
    </row>
    <row r="56" spans="1:14" ht="25.5" hidden="1" outlineLevel="1">
      <c r="A56" s="217"/>
      <c r="B56" s="33" t="s">
        <v>48</v>
      </c>
      <c r="C56" s="130"/>
      <c r="D56" s="130"/>
      <c r="E56" s="133"/>
      <c r="F56" s="120">
        <f aca="true" t="shared" si="9" ref="F56:K56">SUM(F58:F60)</f>
        <v>86380</v>
      </c>
      <c r="G56" s="120">
        <f t="shared" si="9"/>
        <v>208020</v>
      </c>
      <c r="H56" s="124">
        <f t="shared" si="9"/>
        <v>31612</v>
      </c>
      <c r="I56" s="120">
        <f t="shared" si="9"/>
        <v>141639.945</v>
      </c>
      <c r="J56" s="126">
        <f t="shared" si="9"/>
        <v>0.36596434359805513</v>
      </c>
      <c r="K56" s="118">
        <f t="shared" si="9"/>
        <v>0.6808958032881454</v>
      </c>
      <c r="L56" s="69">
        <v>2015</v>
      </c>
      <c r="M56" s="68"/>
      <c r="N56" s="68"/>
    </row>
    <row r="57" spans="1:14" ht="12.75" hidden="1" outlineLevel="1">
      <c r="A57" s="218"/>
      <c r="B57" s="34" t="s">
        <v>44</v>
      </c>
      <c r="C57" s="131"/>
      <c r="D57" s="131"/>
      <c r="E57" s="134"/>
      <c r="F57" s="121"/>
      <c r="G57" s="121"/>
      <c r="H57" s="125"/>
      <c r="I57" s="121"/>
      <c r="J57" s="127"/>
      <c r="K57" s="119"/>
      <c r="L57" s="68"/>
      <c r="M57" s="68"/>
      <c r="N57" s="68"/>
    </row>
    <row r="58" spans="1:14" ht="12.75" hidden="1" outlineLevel="1">
      <c r="A58" s="215"/>
      <c r="B58" s="34" t="s">
        <v>16</v>
      </c>
      <c r="C58" s="131"/>
      <c r="D58" s="131"/>
      <c r="E58" s="134"/>
      <c r="F58" s="41">
        <v>86380</v>
      </c>
      <c r="G58" s="41">
        <f>92000+23750+1890+4000+86380</f>
        <v>208020</v>
      </c>
      <c r="H58" s="63">
        <v>31612</v>
      </c>
      <c r="I58" s="39">
        <f>85888.016+17408.023+3324.082+3407.824+31612</f>
        <v>141639.945</v>
      </c>
      <c r="J58" s="70">
        <f>H58/F58</f>
        <v>0.36596434359805513</v>
      </c>
      <c r="K58" s="71">
        <f>I58/G58</f>
        <v>0.6808958032881454</v>
      </c>
      <c r="L58" s="68"/>
      <c r="M58" s="68"/>
      <c r="N58" s="68"/>
    </row>
    <row r="59" spans="1:14" ht="12.75" hidden="1" outlineLevel="1">
      <c r="A59" s="215"/>
      <c r="B59" s="34" t="s">
        <v>17</v>
      </c>
      <c r="C59" s="131"/>
      <c r="D59" s="131"/>
      <c r="E59" s="134"/>
      <c r="F59" s="41"/>
      <c r="G59" s="41"/>
      <c r="H59" s="40">
        <v>0</v>
      </c>
      <c r="I59" s="41">
        <v>0</v>
      </c>
      <c r="J59" s="70"/>
      <c r="K59" s="71"/>
      <c r="L59" s="68"/>
      <c r="M59" s="68"/>
      <c r="N59" s="68"/>
    </row>
    <row r="60" spans="1:14" ht="26.25" hidden="1" outlineLevel="1" thickBot="1">
      <c r="A60" s="216"/>
      <c r="B60" s="35" t="s">
        <v>45</v>
      </c>
      <c r="C60" s="132"/>
      <c r="D60" s="132"/>
      <c r="E60" s="135"/>
      <c r="F60" s="43"/>
      <c r="G60" s="43"/>
      <c r="H60" s="42">
        <v>0</v>
      </c>
      <c r="I60" s="43">
        <v>0</v>
      </c>
      <c r="J60" s="70"/>
      <c r="K60" s="71"/>
      <c r="L60" s="68"/>
      <c r="M60" s="68"/>
      <c r="N60" s="68"/>
    </row>
    <row r="61" spans="1:14" ht="25.5" hidden="1" outlineLevel="1">
      <c r="A61" s="217"/>
      <c r="B61" s="33" t="s">
        <v>49</v>
      </c>
      <c r="C61" s="130"/>
      <c r="D61" s="130"/>
      <c r="E61" s="133"/>
      <c r="F61" s="120">
        <f aca="true" t="shared" si="10" ref="F61:K61">SUM(F63:F65)</f>
        <v>0</v>
      </c>
      <c r="G61" s="120">
        <f t="shared" si="10"/>
        <v>2850</v>
      </c>
      <c r="H61" s="120">
        <f t="shared" si="10"/>
        <v>0</v>
      </c>
      <c r="I61" s="120">
        <f t="shared" si="10"/>
        <v>2736.289</v>
      </c>
      <c r="J61" s="163" t="e">
        <f t="shared" si="10"/>
        <v>#DIV/0!</v>
      </c>
      <c r="K61" s="122">
        <f t="shared" si="10"/>
        <v>0.960101403508772</v>
      </c>
      <c r="L61" s="68"/>
      <c r="M61" s="68"/>
      <c r="N61" s="68"/>
    </row>
    <row r="62" spans="1:14" ht="12.75" hidden="1" outlineLevel="1">
      <c r="A62" s="218"/>
      <c r="B62" s="34" t="s">
        <v>44</v>
      </c>
      <c r="C62" s="131"/>
      <c r="D62" s="131"/>
      <c r="E62" s="134"/>
      <c r="F62" s="121"/>
      <c r="G62" s="121"/>
      <c r="H62" s="121"/>
      <c r="I62" s="121"/>
      <c r="J62" s="164"/>
      <c r="K62" s="123"/>
      <c r="L62" s="68"/>
      <c r="M62" s="68"/>
      <c r="N62" s="68"/>
    </row>
    <row r="63" spans="1:14" ht="12.75" hidden="1" outlineLevel="1">
      <c r="A63" s="215"/>
      <c r="B63" s="34" t="s">
        <v>16</v>
      </c>
      <c r="C63" s="131"/>
      <c r="D63" s="131"/>
      <c r="E63" s="134"/>
      <c r="F63" s="41"/>
      <c r="G63" s="41">
        <v>2850</v>
      </c>
      <c r="H63" s="39"/>
      <c r="I63" s="39">
        <v>2736.289</v>
      </c>
      <c r="J63" s="72" t="e">
        <f>H63/F63</f>
        <v>#DIV/0!</v>
      </c>
      <c r="K63" s="73">
        <f>I63/G63</f>
        <v>0.960101403508772</v>
      </c>
      <c r="L63" s="68"/>
      <c r="M63" s="68"/>
      <c r="N63" s="68"/>
    </row>
    <row r="64" spans="1:14" ht="12.75" hidden="1" outlineLevel="1">
      <c r="A64" s="215"/>
      <c r="B64" s="34" t="s">
        <v>17</v>
      </c>
      <c r="C64" s="131"/>
      <c r="D64" s="131"/>
      <c r="E64" s="134"/>
      <c r="F64" s="41"/>
      <c r="G64" s="41"/>
      <c r="H64" s="41">
        <v>0</v>
      </c>
      <c r="I64" s="41">
        <v>0</v>
      </c>
      <c r="J64" s="72"/>
      <c r="K64" s="73"/>
      <c r="L64" s="68"/>
      <c r="M64" s="68"/>
      <c r="N64" s="68"/>
    </row>
    <row r="65" spans="1:14" ht="26.25" hidden="1" outlineLevel="1" thickBot="1">
      <c r="A65" s="216"/>
      <c r="B65" s="35" t="s">
        <v>45</v>
      </c>
      <c r="C65" s="132"/>
      <c r="D65" s="132"/>
      <c r="E65" s="135"/>
      <c r="F65" s="43"/>
      <c r="G65" s="43"/>
      <c r="H65" s="43">
        <v>0</v>
      </c>
      <c r="I65" s="43">
        <v>0</v>
      </c>
      <c r="J65" s="72"/>
      <c r="K65" s="73"/>
      <c r="L65" s="68"/>
      <c r="M65" s="68"/>
      <c r="N65" s="68"/>
    </row>
    <row r="66" spans="1:14" ht="25.5" hidden="1" outlineLevel="1">
      <c r="A66" s="217"/>
      <c r="B66" s="36" t="s">
        <v>50</v>
      </c>
      <c r="C66" s="130"/>
      <c r="D66" s="130"/>
      <c r="E66" s="133"/>
      <c r="F66" s="120">
        <f aca="true" t="shared" si="11" ref="F66:K66">SUM(F68:F70)</f>
        <v>0</v>
      </c>
      <c r="G66" s="120">
        <f t="shared" si="11"/>
        <v>5000</v>
      </c>
      <c r="H66" s="120">
        <f t="shared" si="11"/>
        <v>0</v>
      </c>
      <c r="I66" s="120">
        <f t="shared" si="11"/>
        <v>4809.313</v>
      </c>
      <c r="J66" s="122" t="e">
        <f t="shared" si="11"/>
        <v>#DIV/0!</v>
      </c>
      <c r="K66" s="122">
        <f t="shared" si="11"/>
        <v>0.9618626</v>
      </c>
      <c r="L66" s="69">
        <v>2015</v>
      </c>
      <c r="M66" s="68"/>
      <c r="N66" s="68"/>
    </row>
    <row r="67" spans="1:14" ht="12.75" hidden="1" outlineLevel="1">
      <c r="A67" s="218"/>
      <c r="B67" s="34" t="s">
        <v>44</v>
      </c>
      <c r="C67" s="131"/>
      <c r="D67" s="131"/>
      <c r="E67" s="134"/>
      <c r="F67" s="121"/>
      <c r="G67" s="121"/>
      <c r="H67" s="121"/>
      <c r="I67" s="121"/>
      <c r="J67" s="123"/>
      <c r="K67" s="123"/>
      <c r="L67" s="68"/>
      <c r="M67" s="68"/>
      <c r="N67" s="68"/>
    </row>
    <row r="68" spans="1:14" ht="12.75" hidden="1" outlineLevel="1">
      <c r="A68" s="215"/>
      <c r="B68" s="34" t="s">
        <v>16</v>
      </c>
      <c r="C68" s="131"/>
      <c r="D68" s="131"/>
      <c r="E68" s="134"/>
      <c r="F68" s="41"/>
      <c r="G68" s="41">
        <v>5000</v>
      </c>
      <c r="H68" s="39"/>
      <c r="I68" s="39">
        <f>4809.313</f>
        <v>4809.313</v>
      </c>
      <c r="J68" s="74" t="e">
        <f>H68/F68</f>
        <v>#DIV/0!</v>
      </c>
      <c r="K68" s="73">
        <f>I68/G68</f>
        <v>0.9618626</v>
      </c>
      <c r="L68" s="68"/>
      <c r="M68" s="68"/>
      <c r="N68" s="68"/>
    </row>
    <row r="69" spans="1:14" ht="12.75" hidden="1" outlineLevel="1">
      <c r="A69" s="215"/>
      <c r="B69" s="34" t="s">
        <v>17</v>
      </c>
      <c r="C69" s="131"/>
      <c r="D69" s="131"/>
      <c r="E69" s="134"/>
      <c r="F69" s="41"/>
      <c r="G69" s="41"/>
      <c r="H69" s="41">
        <v>0</v>
      </c>
      <c r="I69" s="41">
        <v>0</v>
      </c>
      <c r="J69" s="74"/>
      <c r="K69" s="73"/>
      <c r="L69" s="68"/>
      <c r="M69" s="68"/>
      <c r="N69" s="68"/>
    </row>
    <row r="70" spans="1:14" ht="26.25" hidden="1" outlineLevel="1" thickBot="1">
      <c r="A70" s="216"/>
      <c r="B70" s="35" t="s">
        <v>45</v>
      </c>
      <c r="C70" s="132"/>
      <c r="D70" s="132"/>
      <c r="E70" s="135"/>
      <c r="F70" s="43"/>
      <c r="G70" s="43"/>
      <c r="H70" s="43">
        <v>0</v>
      </c>
      <c r="I70" s="43">
        <v>0</v>
      </c>
      <c r="J70" s="75"/>
      <c r="K70" s="76"/>
      <c r="L70" s="68"/>
      <c r="M70" s="68"/>
      <c r="N70" s="68"/>
    </row>
    <row r="71" spans="1:14" ht="12.75" collapsed="1">
      <c r="A71" s="217">
        <v>4</v>
      </c>
      <c r="B71" s="59" t="s">
        <v>51</v>
      </c>
      <c r="C71" s="108"/>
      <c r="D71" s="108"/>
      <c r="E71" s="111"/>
      <c r="F71" s="114">
        <f aca="true" t="shared" si="12" ref="F71:K71">SUM(F73:F75)</f>
        <v>0</v>
      </c>
      <c r="G71" s="114">
        <f t="shared" si="12"/>
        <v>9114</v>
      </c>
      <c r="H71" s="116">
        <f t="shared" si="12"/>
        <v>61</v>
      </c>
      <c r="I71" s="114">
        <f t="shared" si="12"/>
        <v>7250.302</v>
      </c>
      <c r="J71" s="104">
        <f t="shared" si="12"/>
        <v>0</v>
      </c>
      <c r="K71" s="104">
        <f t="shared" si="12"/>
        <v>0.795512617950406</v>
      </c>
      <c r="L71" s="69"/>
      <c r="M71" s="68"/>
      <c r="N71" s="68"/>
    </row>
    <row r="72" spans="1:14" ht="12.75">
      <c r="A72" s="218"/>
      <c r="B72" s="49" t="s">
        <v>44</v>
      </c>
      <c r="C72" s="109"/>
      <c r="D72" s="109"/>
      <c r="E72" s="112"/>
      <c r="F72" s="115"/>
      <c r="G72" s="115"/>
      <c r="H72" s="117"/>
      <c r="I72" s="115"/>
      <c r="J72" s="105"/>
      <c r="K72" s="105"/>
      <c r="L72" s="68"/>
      <c r="M72" s="68"/>
      <c r="N72" s="68"/>
    </row>
    <row r="73" spans="1:14" ht="12.75">
      <c r="A73" s="215"/>
      <c r="B73" s="49" t="s">
        <v>16</v>
      </c>
      <c r="C73" s="109"/>
      <c r="D73" s="109"/>
      <c r="E73" s="112"/>
      <c r="F73" s="50">
        <v>0</v>
      </c>
      <c r="G73" s="50">
        <f>6324+2790</f>
        <v>9114</v>
      </c>
      <c r="H73" s="64">
        <v>61</v>
      </c>
      <c r="I73" s="54">
        <f>5805.621+1383.681+61</f>
        <v>7250.302</v>
      </c>
      <c r="J73" s="67">
        <v>0</v>
      </c>
      <c r="K73" s="67">
        <f>I73/G73</f>
        <v>0.795512617950406</v>
      </c>
      <c r="L73" s="68"/>
      <c r="M73" s="68"/>
      <c r="N73" s="68"/>
    </row>
    <row r="74" spans="1:14" ht="12.75">
      <c r="A74" s="215"/>
      <c r="B74" s="49" t="s">
        <v>17</v>
      </c>
      <c r="C74" s="109"/>
      <c r="D74" s="109"/>
      <c r="E74" s="112"/>
      <c r="F74" s="50"/>
      <c r="G74" s="50"/>
      <c r="H74" s="55">
        <v>0</v>
      </c>
      <c r="I74" s="50">
        <v>0</v>
      </c>
      <c r="J74" s="79"/>
      <c r="K74" s="67"/>
      <c r="L74" s="68"/>
      <c r="M74" s="68"/>
      <c r="N74" s="68"/>
    </row>
    <row r="75" spans="1:14" ht="26.25" thickBot="1">
      <c r="A75" s="216"/>
      <c r="B75" s="51" t="s">
        <v>45</v>
      </c>
      <c r="C75" s="110"/>
      <c r="D75" s="110"/>
      <c r="E75" s="113"/>
      <c r="F75" s="52"/>
      <c r="G75" s="52"/>
      <c r="H75" s="56">
        <v>0</v>
      </c>
      <c r="I75" s="52">
        <v>0</v>
      </c>
      <c r="J75" s="80"/>
      <c r="K75" s="81"/>
      <c r="L75" s="68"/>
      <c r="M75" s="68"/>
      <c r="N75" s="68"/>
    </row>
    <row r="76" spans="1:14" ht="12.75">
      <c r="A76" s="217">
        <v>5</v>
      </c>
      <c r="B76" s="59" t="s">
        <v>95</v>
      </c>
      <c r="C76" s="108"/>
      <c r="D76" s="108"/>
      <c r="E76" s="111"/>
      <c r="F76" s="114">
        <f aca="true" t="shared" si="13" ref="F76:K76">SUM(F78:F80)</f>
        <v>0</v>
      </c>
      <c r="G76" s="114">
        <f t="shared" si="13"/>
        <v>48551</v>
      </c>
      <c r="H76" s="116">
        <f t="shared" si="13"/>
        <v>1169</v>
      </c>
      <c r="I76" s="114">
        <f t="shared" si="13"/>
        <v>32346</v>
      </c>
      <c r="J76" s="104">
        <f t="shared" si="13"/>
        <v>0</v>
      </c>
      <c r="K76" s="104">
        <f t="shared" si="13"/>
        <v>0.6662272661737142</v>
      </c>
      <c r="L76" s="69"/>
      <c r="M76" s="68"/>
      <c r="N76" s="68"/>
    </row>
    <row r="77" spans="1:14" ht="12.75">
      <c r="A77" s="218"/>
      <c r="B77" s="49" t="s">
        <v>44</v>
      </c>
      <c r="C77" s="109"/>
      <c r="D77" s="109"/>
      <c r="E77" s="112"/>
      <c r="F77" s="115"/>
      <c r="G77" s="115"/>
      <c r="H77" s="117"/>
      <c r="I77" s="115"/>
      <c r="J77" s="105"/>
      <c r="K77" s="105"/>
      <c r="L77" s="68"/>
      <c r="M77" s="68"/>
      <c r="N77" s="68"/>
    </row>
    <row r="78" spans="1:14" ht="12.75">
      <c r="A78" s="215"/>
      <c r="B78" s="49" t="s">
        <v>16</v>
      </c>
      <c r="C78" s="109"/>
      <c r="D78" s="109"/>
      <c r="E78" s="112"/>
      <c r="F78" s="50">
        <v>0</v>
      </c>
      <c r="G78" s="50">
        <v>48551</v>
      </c>
      <c r="H78" s="64">
        <f>189+980</f>
        <v>1169</v>
      </c>
      <c r="I78" s="54">
        <f>31177+189+980</f>
        <v>32346</v>
      </c>
      <c r="J78" s="67">
        <v>0</v>
      </c>
      <c r="K78" s="67">
        <f>I78/G78</f>
        <v>0.6662272661737142</v>
      </c>
      <c r="L78" s="68"/>
      <c r="M78" s="68"/>
      <c r="N78" s="68"/>
    </row>
    <row r="79" spans="1:14" ht="12.75">
      <c r="A79" s="215"/>
      <c r="B79" s="49" t="s">
        <v>17</v>
      </c>
      <c r="C79" s="109"/>
      <c r="D79" s="109"/>
      <c r="E79" s="112"/>
      <c r="F79" s="50">
        <v>0</v>
      </c>
      <c r="G79" s="50">
        <v>0</v>
      </c>
      <c r="H79" s="55">
        <v>0</v>
      </c>
      <c r="I79" s="50">
        <v>0</v>
      </c>
      <c r="J79" s="79"/>
      <c r="K79" s="67"/>
      <c r="L79" s="68"/>
      <c r="M79" s="68"/>
      <c r="N79" s="68"/>
    </row>
    <row r="80" spans="1:14" ht="26.25" thickBot="1">
      <c r="A80" s="216"/>
      <c r="B80" s="51" t="s">
        <v>45</v>
      </c>
      <c r="C80" s="110"/>
      <c r="D80" s="110"/>
      <c r="E80" s="113"/>
      <c r="F80" s="52">
        <v>0</v>
      </c>
      <c r="G80" s="52">
        <v>0</v>
      </c>
      <c r="H80" s="56">
        <v>0</v>
      </c>
      <c r="I80" s="52">
        <v>0</v>
      </c>
      <c r="J80" s="80"/>
      <c r="K80" s="81"/>
      <c r="L80" s="68"/>
      <c r="M80" s="68"/>
      <c r="N80" s="68"/>
    </row>
    <row r="81" spans="1:14" ht="25.5">
      <c r="A81" s="214">
        <v>6</v>
      </c>
      <c r="B81" s="59" t="s">
        <v>134</v>
      </c>
      <c r="C81" s="108"/>
      <c r="D81" s="108"/>
      <c r="E81" s="111"/>
      <c r="F81" s="114">
        <f aca="true" t="shared" si="14" ref="F81:K81">SUM(F83:F85)</f>
        <v>0</v>
      </c>
      <c r="G81" s="114">
        <f t="shared" si="14"/>
        <v>20980</v>
      </c>
      <c r="H81" s="116">
        <f t="shared" si="14"/>
        <v>134</v>
      </c>
      <c r="I81" s="114">
        <f t="shared" si="14"/>
        <v>777</v>
      </c>
      <c r="J81" s="104">
        <f t="shared" si="14"/>
        <v>0</v>
      </c>
      <c r="K81" s="104">
        <f t="shared" si="14"/>
        <v>0.03703527168732126</v>
      </c>
      <c r="L81" s="69"/>
      <c r="M81" s="68"/>
      <c r="N81" s="68"/>
    </row>
    <row r="82" spans="1:14" ht="12.75">
      <c r="A82" s="215"/>
      <c r="B82" s="49" t="s">
        <v>44</v>
      </c>
      <c r="C82" s="109"/>
      <c r="D82" s="109"/>
      <c r="E82" s="112"/>
      <c r="F82" s="115"/>
      <c r="G82" s="115"/>
      <c r="H82" s="117"/>
      <c r="I82" s="115"/>
      <c r="J82" s="105"/>
      <c r="K82" s="105"/>
      <c r="L82" s="68"/>
      <c r="M82" s="68"/>
      <c r="N82" s="68"/>
    </row>
    <row r="83" spans="1:14" ht="12.75">
      <c r="A83" s="215"/>
      <c r="B83" s="49" t="s">
        <v>16</v>
      </c>
      <c r="C83" s="109"/>
      <c r="D83" s="109"/>
      <c r="E83" s="112"/>
      <c r="F83" s="50">
        <v>0</v>
      </c>
      <c r="G83" s="50">
        <v>20980</v>
      </c>
      <c r="H83" s="64">
        <v>134</v>
      </c>
      <c r="I83" s="54">
        <f>270+373+134</f>
        <v>777</v>
      </c>
      <c r="J83" s="67">
        <v>0</v>
      </c>
      <c r="K83" s="67">
        <f>I83/G83</f>
        <v>0.03703527168732126</v>
      </c>
      <c r="L83" s="68"/>
      <c r="M83" s="68"/>
      <c r="N83" s="68"/>
    </row>
    <row r="84" spans="1:14" ht="12.75">
      <c r="A84" s="215"/>
      <c r="B84" s="49" t="s">
        <v>17</v>
      </c>
      <c r="C84" s="109"/>
      <c r="D84" s="109"/>
      <c r="E84" s="112"/>
      <c r="F84" s="50">
        <v>0</v>
      </c>
      <c r="G84" s="50">
        <v>0</v>
      </c>
      <c r="H84" s="55">
        <v>0</v>
      </c>
      <c r="I84" s="50">
        <v>0</v>
      </c>
      <c r="J84" s="79"/>
      <c r="K84" s="67"/>
      <c r="L84" s="68"/>
      <c r="M84" s="68"/>
      <c r="N84" s="68"/>
    </row>
    <row r="85" spans="1:14" ht="26.25" thickBot="1">
      <c r="A85" s="216"/>
      <c r="B85" s="51" t="s">
        <v>45</v>
      </c>
      <c r="C85" s="110"/>
      <c r="D85" s="110"/>
      <c r="E85" s="113"/>
      <c r="F85" s="52">
        <v>0</v>
      </c>
      <c r="G85" s="52">
        <v>0</v>
      </c>
      <c r="H85" s="56">
        <v>0</v>
      </c>
      <c r="I85" s="52">
        <v>0</v>
      </c>
      <c r="J85" s="80"/>
      <c r="K85" s="81"/>
      <c r="L85" s="68"/>
      <c r="M85" s="68"/>
      <c r="N85" s="68"/>
    </row>
    <row r="86" spans="1:14" ht="12.75" hidden="1" outlineLevel="1">
      <c r="A86" s="214"/>
      <c r="B86" s="47" t="s">
        <v>96</v>
      </c>
      <c r="C86" s="130"/>
      <c r="D86" s="130"/>
      <c r="E86" s="133"/>
      <c r="F86" s="120">
        <f aca="true" t="shared" si="15" ref="F86:K86">SUM(F88:F90)</f>
        <v>2032</v>
      </c>
      <c r="G86" s="120">
        <f t="shared" si="15"/>
        <v>2032</v>
      </c>
      <c r="H86" s="124">
        <f t="shared" si="15"/>
        <v>1774</v>
      </c>
      <c r="I86" s="120">
        <f t="shared" si="15"/>
        <v>1774</v>
      </c>
      <c r="J86" s="122">
        <f t="shared" si="15"/>
        <v>0.8730314960629921</v>
      </c>
      <c r="K86" s="122">
        <f t="shared" si="15"/>
        <v>0.8730314960629921</v>
      </c>
      <c r="L86" s="170">
        <v>2015</v>
      </c>
      <c r="M86" s="68"/>
      <c r="N86" s="68"/>
    </row>
    <row r="87" spans="1:14" ht="12.75" hidden="1" outlineLevel="1">
      <c r="A87" s="215"/>
      <c r="B87" s="34" t="s">
        <v>44</v>
      </c>
      <c r="C87" s="131"/>
      <c r="D87" s="131"/>
      <c r="E87" s="134"/>
      <c r="F87" s="121"/>
      <c r="G87" s="121"/>
      <c r="H87" s="125"/>
      <c r="I87" s="121"/>
      <c r="J87" s="123"/>
      <c r="K87" s="123"/>
      <c r="L87" s="68"/>
      <c r="M87" s="68"/>
      <c r="N87" s="68"/>
    </row>
    <row r="88" spans="1:14" ht="12.75" hidden="1" outlineLevel="1">
      <c r="A88" s="215"/>
      <c r="B88" s="34" t="s">
        <v>16</v>
      </c>
      <c r="C88" s="131"/>
      <c r="D88" s="131"/>
      <c r="E88" s="134"/>
      <c r="F88" s="41">
        <v>2032</v>
      </c>
      <c r="G88" s="41">
        <v>2032</v>
      </c>
      <c r="H88" s="63">
        <v>1774</v>
      </c>
      <c r="I88" s="39">
        <v>1774</v>
      </c>
      <c r="J88" s="74">
        <f>H88/F88</f>
        <v>0.8730314960629921</v>
      </c>
      <c r="K88" s="73">
        <f>I88/G88</f>
        <v>0.8730314960629921</v>
      </c>
      <c r="L88" s="68"/>
      <c r="M88" s="68"/>
      <c r="N88" s="68"/>
    </row>
    <row r="89" spans="1:14" ht="12.75" hidden="1" outlineLevel="1">
      <c r="A89" s="215"/>
      <c r="B89" s="34" t="s">
        <v>17</v>
      </c>
      <c r="C89" s="131"/>
      <c r="D89" s="131"/>
      <c r="E89" s="134"/>
      <c r="F89" s="41">
        <v>0</v>
      </c>
      <c r="G89" s="41">
        <v>0</v>
      </c>
      <c r="H89" s="40">
        <v>0</v>
      </c>
      <c r="I89" s="41">
        <v>0</v>
      </c>
      <c r="J89" s="74"/>
      <c r="K89" s="73"/>
      <c r="L89" s="68"/>
      <c r="M89" s="68"/>
      <c r="N89" s="68"/>
    </row>
    <row r="90" spans="1:14" ht="26.25" hidden="1" outlineLevel="1" thickBot="1">
      <c r="A90" s="216"/>
      <c r="B90" s="35" t="s">
        <v>45</v>
      </c>
      <c r="C90" s="132"/>
      <c r="D90" s="132"/>
      <c r="E90" s="135"/>
      <c r="F90" s="43">
        <v>0</v>
      </c>
      <c r="G90" s="43">
        <v>0</v>
      </c>
      <c r="H90" s="42">
        <v>0</v>
      </c>
      <c r="I90" s="43">
        <v>0</v>
      </c>
      <c r="J90" s="75"/>
      <c r="K90" s="76"/>
      <c r="L90" s="68"/>
      <c r="M90" s="68"/>
      <c r="N90" s="68"/>
    </row>
    <row r="91" spans="1:14" ht="12.75" hidden="1" outlineLevel="1">
      <c r="A91" s="214"/>
      <c r="B91" s="47" t="s">
        <v>97</v>
      </c>
      <c r="C91" s="130"/>
      <c r="D91" s="130"/>
      <c r="E91" s="133"/>
      <c r="F91" s="120">
        <f aca="true" t="shared" si="16" ref="F91:K91">SUM(F93:F95)</f>
        <v>2000</v>
      </c>
      <c r="G91" s="120">
        <f t="shared" si="16"/>
        <v>2000</v>
      </c>
      <c r="H91" s="124">
        <f t="shared" si="16"/>
        <v>0</v>
      </c>
      <c r="I91" s="120">
        <f t="shared" si="16"/>
        <v>0</v>
      </c>
      <c r="J91" s="122">
        <f t="shared" si="16"/>
        <v>0</v>
      </c>
      <c r="K91" s="122">
        <f t="shared" si="16"/>
        <v>0</v>
      </c>
      <c r="L91" s="170">
        <v>2015</v>
      </c>
      <c r="M91" s="68"/>
      <c r="N91" s="68"/>
    </row>
    <row r="92" spans="1:14" ht="12.75" hidden="1" outlineLevel="1">
      <c r="A92" s="215"/>
      <c r="B92" s="34" t="s">
        <v>44</v>
      </c>
      <c r="C92" s="131"/>
      <c r="D92" s="131"/>
      <c r="E92" s="134"/>
      <c r="F92" s="121"/>
      <c r="G92" s="121"/>
      <c r="H92" s="125"/>
      <c r="I92" s="121"/>
      <c r="J92" s="123"/>
      <c r="K92" s="123"/>
      <c r="L92" s="68"/>
      <c r="M92" s="68"/>
      <c r="N92" s="68"/>
    </row>
    <row r="93" spans="1:14" ht="12.75" hidden="1" outlineLevel="1">
      <c r="A93" s="215"/>
      <c r="B93" s="34" t="s">
        <v>16</v>
      </c>
      <c r="C93" s="131"/>
      <c r="D93" s="131"/>
      <c r="E93" s="134"/>
      <c r="F93" s="41">
        <v>2000</v>
      </c>
      <c r="G93" s="41">
        <v>2000</v>
      </c>
      <c r="H93" s="63">
        <v>0</v>
      </c>
      <c r="I93" s="39">
        <v>0</v>
      </c>
      <c r="J93" s="74">
        <f>H93/F93</f>
        <v>0</v>
      </c>
      <c r="K93" s="73">
        <f>I93/G93</f>
        <v>0</v>
      </c>
      <c r="L93" s="68"/>
      <c r="M93" s="68"/>
      <c r="N93" s="68"/>
    </row>
    <row r="94" spans="1:14" ht="12.75" hidden="1" outlineLevel="1">
      <c r="A94" s="215"/>
      <c r="B94" s="34" t="s">
        <v>17</v>
      </c>
      <c r="C94" s="131"/>
      <c r="D94" s="131"/>
      <c r="E94" s="134"/>
      <c r="F94" s="41">
        <v>0</v>
      </c>
      <c r="G94" s="41">
        <v>0</v>
      </c>
      <c r="H94" s="40">
        <v>0</v>
      </c>
      <c r="I94" s="41">
        <v>0</v>
      </c>
      <c r="J94" s="74"/>
      <c r="K94" s="73"/>
      <c r="L94" s="68"/>
      <c r="M94" s="68"/>
      <c r="N94" s="68"/>
    </row>
    <row r="95" spans="1:14" ht="26.25" hidden="1" outlineLevel="1" thickBot="1">
      <c r="A95" s="216"/>
      <c r="B95" s="35" t="s">
        <v>45</v>
      </c>
      <c r="C95" s="132"/>
      <c r="D95" s="132"/>
      <c r="E95" s="135"/>
      <c r="F95" s="43">
        <v>0</v>
      </c>
      <c r="G95" s="43">
        <v>0</v>
      </c>
      <c r="H95" s="42">
        <v>0</v>
      </c>
      <c r="I95" s="43">
        <v>0</v>
      </c>
      <c r="J95" s="75"/>
      <c r="K95" s="76"/>
      <c r="L95" s="68"/>
      <c r="M95" s="68"/>
      <c r="N95" s="68"/>
    </row>
    <row r="96" spans="1:14" ht="12.75" collapsed="1">
      <c r="A96" s="214">
        <v>7</v>
      </c>
      <c r="B96" s="59" t="s">
        <v>79</v>
      </c>
      <c r="C96" s="108"/>
      <c r="D96" s="108"/>
      <c r="E96" s="111"/>
      <c r="F96" s="114">
        <f aca="true" t="shared" si="17" ref="F96:K96">SUM(F98:F100)</f>
        <v>0</v>
      </c>
      <c r="G96" s="114">
        <f t="shared" si="17"/>
        <v>130073</v>
      </c>
      <c r="H96" s="116">
        <f t="shared" si="17"/>
        <v>8487</v>
      </c>
      <c r="I96" s="114">
        <f t="shared" si="17"/>
        <v>60160.719</v>
      </c>
      <c r="J96" s="104">
        <f t="shared" si="17"/>
        <v>0</v>
      </c>
      <c r="K96" s="104">
        <f t="shared" si="17"/>
        <v>0.46251504155358913</v>
      </c>
      <c r="L96" s="68"/>
      <c r="M96" s="68"/>
      <c r="N96" s="68"/>
    </row>
    <row r="97" spans="1:14" ht="12.75">
      <c r="A97" s="234"/>
      <c r="B97" s="49" t="s">
        <v>44</v>
      </c>
      <c r="C97" s="109"/>
      <c r="D97" s="109"/>
      <c r="E97" s="112"/>
      <c r="F97" s="115"/>
      <c r="G97" s="115"/>
      <c r="H97" s="117"/>
      <c r="I97" s="115"/>
      <c r="J97" s="105"/>
      <c r="K97" s="105"/>
      <c r="L97" s="68"/>
      <c r="M97" s="68"/>
      <c r="N97" s="68"/>
    </row>
    <row r="98" spans="1:14" ht="12.75">
      <c r="A98" s="215"/>
      <c r="B98" s="49" t="s">
        <v>16</v>
      </c>
      <c r="C98" s="109"/>
      <c r="D98" s="109"/>
      <c r="E98" s="112"/>
      <c r="F98" s="50">
        <v>0</v>
      </c>
      <c r="G98" s="50">
        <f>37105+50000+42968</f>
        <v>130073</v>
      </c>
      <c r="H98" s="64">
        <v>8487</v>
      </c>
      <c r="I98" s="54">
        <f>36082.719+7272+15591-7272+8487</f>
        <v>60160.719</v>
      </c>
      <c r="J98" s="67">
        <v>0</v>
      </c>
      <c r="K98" s="67">
        <f>I98/G98</f>
        <v>0.46251504155358913</v>
      </c>
      <c r="L98" s="68"/>
      <c r="M98" s="68"/>
      <c r="N98" s="68"/>
    </row>
    <row r="99" spans="1:14" ht="12.75">
      <c r="A99" s="215"/>
      <c r="B99" s="49" t="s">
        <v>17</v>
      </c>
      <c r="C99" s="109"/>
      <c r="D99" s="109"/>
      <c r="E99" s="112"/>
      <c r="F99" s="50">
        <v>0</v>
      </c>
      <c r="G99" s="50">
        <v>0</v>
      </c>
      <c r="H99" s="55">
        <v>0</v>
      </c>
      <c r="I99" s="50">
        <v>0</v>
      </c>
      <c r="J99" s="79"/>
      <c r="K99" s="67"/>
      <c r="L99" s="68"/>
      <c r="M99" s="68"/>
      <c r="N99" s="68"/>
    </row>
    <row r="100" spans="1:14" ht="26.25" thickBot="1">
      <c r="A100" s="216"/>
      <c r="B100" s="51" t="s">
        <v>45</v>
      </c>
      <c r="C100" s="110"/>
      <c r="D100" s="110"/>
      <c r="E100" s="113"/>
      <c r="F100" s="52">
        <v>0</v>
      </c>
      <c r="G100" s="52">
        <v>0</v>
      </c>
      <c r="H100" s="56">
        <v>0</v>
      </c>
      <c r="I100" s="52">
        <v>0</v>
      </c>
      <c r="J100" s="80"/>
      <c r="K100" s="81"/>
      <c r="L100" s="68"/>
      <c r="M100" s="68"/>
      <c r="N100" s="68"/>
    </row>
    <row r="101" spans="1:14" ht="12.75" hidden="1" outlineLevel="1">
      <c r="A101" s="217"/>
      <c r="B101" s="36" t="s">
        <v>52</v>
      </c>
      <c r="C101" s="130"/>
      <c r="D101" s="130"/>
      <c r="E101" s="133"/>
      <c r="F101" s="120">
        <f aca="true" t="shared" si="18" ref="F101:K101">SUM(F103:F105)</f>
        <v>104000</v>
      </c>
      <c r="G101" s="120">
        <f t="shared" si="18"/>
        <v>111452</v>
      </c>
      <c r="H101" s="124">
        <f t="shared" si="18"/>
        <v>0</v>
      </c>
      <c r="I101" s="120">
        <f t="shared" si="18"/>
        <v>7510.234</v>
      </c>
      <c r="J101" s="122">
        <f t="shared" si="18"/>
        <v>0</v>
      </c>
      <c r="K101" s="122">
        <f t="shared" si="18"/>
        <v>0.06738536769192119</v>
      </c>
      <c r="L101" s="170">
        <v>2015</v>
      </c>
      <c r="M101" s="68"/>
      <c r="N101" s="68"/>
    </row>
    <row r="102" spans="1:14" ht="12.75" hidden="1" outlineLevel="1">
      <c r="A102" s="218"/>
      <c r="B102" s="34" t="s">
        <v>44</v>
      </c>
      <c r="C102" s="131"/>
      <c r="D102" s="131"/>
      <c r="E102" s="134"/>
      <c r="F102" s="121"/>
      <c r="G102" s="121"/>
      <c r="H102" s="125"/>
      <c r="I102" s="121"/>
      <c r="J102" s="123"/>
      <c r="K102" s="123"/>
      <c r="L102" s="68"/>
      <c r="M102" s="68"/>
      <c r="N102" s="68"/>
    </row>
    <row r="103" spans="1:14" ht="12.75" hidden="1" outlineLevel="1">
      <c r="A103" s="215"/>
      <c r="B103" s="34" t="s">
        <v>16</v>
      </c>
      <c r="C103" s="131"/>
      <c r="D103" s="131"/>
      <c r="E103" s="134"/>
      <c r="F103" s="41">
        <v>104000</v>
      </c>
      <c r="G103" s="41">
        <f>7452+104000</f>
        <v>111452</v>
      </c>
      <c r="H103" s="63">
        <v>0</v>
      </c>
      <c r="I103" s="39">
        <v>7510.234</v>
      </c>
      <c r="J103" s="74">
        <f>H103/F103</f>
        <v>0</v>
      </c>
      <c r="K103" s="73">
        <f>I103/G103</f>
        <v>0.06738536769192119</v>
      </c>
      <c r="L103" s="68"/>
      <c r="M103" s="68"/>
      <c r="N103" s="68"/>
    </row>
    <row r="104" spans="1:14" ht="12.75" hidden="1" outlineLevel="1">
      <c r="A104" s="215"/>
      <c r="B104" s="34" t="s">
        <v>17</v>
      </c>
      <c r="C104" s="131"/>
      <c r="D104" s="131"/>
      <c r="E104" s="134"/>
      <c r="F104" s="41">
        <v>0</v>
      </c>
      <c r="G104" s="41">
        <v>0</v>
      </c>
      <c r="H104" s="40">
        <v>0</v>
      </c>
      <c r="I104" s="41">
        <v>0</v>
      </c>
      <c r="J104" s="74"/>
      <c r="K104" s="73"/>
      <c r="L104" s="68"/>
      <c r="M104" s="68"/>
      <c r="N104" s="68"/>
    </row>
    <row r="105" spans="1:14" ht="26.25" hidden="1" outlineLevel="1" thickBot="1">
      <c r="A105" s="216"/>
      <c r="B105" s="35" t="s">
        <v>45</v>
      </c>
      <c r="C105" s="132"/>
      <c r="D105" s="132"/>
      <c r="E105" s="135"/>
      <c r="F105" s="43">
        <v>0</v>
      </c>
      <c r="G105" s="43">
        <v>0</v>
      </c>
      <c r="H105" s="42">
        <v>0</v>
      </c>
      <c r="I105" s="43">
        <v>0</v>
      </c>
      <c r="J105" s="82"/>
      <c r="K105" s="83"/>
      <c r="L105" s="68"/>
      <c r="M105" s="68"/>
      <c r="N105" s="68"/>
    </row>
    <row r="106" spans="1:14" ht="12.75" hidden="1" outlineLevel="1">
      <c r="A106" s="217"/>
      <c r="B106" s="36" t="s">
        <v>53</v>
      </c>
      <c r="C106" s="130"/>
      <c r="D106" s="130"/>
      <c r="E106" s="133"/>
      <c r="F106" s="120">
        <f aca="true" t="shared" si="19" ref="F106:K106">SUM(F108:F110)</f>
        <v>0</v>
      </c>
      <c r="G106" s="120">
        <f t="shared" si="19"/>
        <v>6011</v>
      </c>
      <c r="H106" s="124">
        <f t="shared" si="19"/>
        <v>0</v>
      </c>
      <c r="I106" s="120">
        <f t="shared" si="19"/>
        <v>5987.372</v>
      </c>
      <c r="J106" s="122" t="e">
        <f t="shared" si="19"/>
        <v>#DIV/0!</v>
      </c>
      <c r="K106" s="122">
        <f t="shared" si="19"/>
        <v>0.9960692064548329</v>
      </c>
      <c r="L106" s="170">
        <v>2015</v>
      </c>
      <c r="M106" s="68"/>
      <c r="N106" s="68"/>
    </row>
    <row r="107" spans="1:14" ht="12.75" hidden="1" outlineLevel="1">
      <c r="A107" s="218"/>
      <c r="B107" s="34" t="s">
        <v>44</v>
      </c>
      <c r="C107" s="131"/>
      <c r="D107" s="131"/>
      <c r="E107" s="134"/>
      <c r="F107" s="121"/>
      <c r="G107" s="121"/>
      <c r="H107" s="125"/>
      <c r="I107" s="121"/>
      <c r="J107" s="123"/>
      <c r="K107" s="123"/>
      <c r="L107" s="68"/>
      <c r="M107" s="68"/>
      <c r="N107" s="68"/>
    </row>
    <row r="108" spans="1:14" ht="12.75" hidden="1" outlineLevel="1">
      <c r="A108" s="215"/>
      <c r="B108" s="34" t="s">
        <v>16</v>
      </c>
      <c r="C108" s="131"/>
      <c r="D108" s="131"/>
      <c r="E108" s="134"/>
      <c r="F108" s="41"/>
      <c r="G108" s="41">
        <v>6011</v>
      </c>
      <c r="H108" s="84"/>
      <c r="I108" s="39">
        <v>5987.372</v>
      </c>
      <c r="J108" s="74" t="e">
        <f>H108/F108</f>
        <v>#DIV/0!</v>
      </c>
      <c r="K108" s="73">
        <f>I108/G108</f>
        <v>0.9960692064548329</v>
      </c>
      <c r="L108" s="68"/>
      <c r="M108" s="68"/>
      <c r="N108" s="68"/>
    </row>
    <row r="109" spans="1:14" ht="12.75" hidden="1" outlineLevel="1">
      <c r="A109" s="215"/>
      <c r="B109" s="34" t="s">
        <v>17</v>
      </c>
      <c r="C109" s="131"/>
      <c r="D109" s="131"/>
      <c r="E109" s="134"/>
      <c r="F109" s="41"/>
      <c r="G109" s="41"/>
      <c r="H109" s="85">
        <v>0</v>
      </c>
      <c r="I109" s="41">
        <v>0</v>
      </c>
      <c r="J109" s="74"/>
      <c r="K109" s="73"/>
      <c r="L109" s="68"/>
      <c r="M109" s="68"/>
      <c r="N109" s="68"/>
    </row>
    <row r="110" spans="1:14" ht="26.25" hidden="1" outlineLevel="1" thickBot="1">
      <c r="A110" s="216"/>
      <c r="B110" s="35" t="s">
        <v>45</v>
      </c>
      <c r="C110" s="132"/>
      <c r="D110" s="132"/>
      <c r="E110" s="135"/>
      <c r="F110" s="43"/>
      <c r="G110" s="43"/>
      <c r="H110" s="86">
        <v>0</v>
      </c>
      <c r="I110" s="43">
        <v>0</v>
      </c>
      <c r="J110" s="75"/>
      <c r="K110" s="76"/>
      <c r="L110" s="68"/>
      <c r="M110" s="68"/>
      <c r="N110" s="68"/>
    </row>
    <row r="111" spans="1:14" ht="12.75" hidden="1" outlineLevel="1">
      <c r="A111" s="217"/>
      <c r="B111" s="36" t="s">
        <v>54</v>
      </c>
      <c r="C111" s="130"/>
      <c r="D111" s="130"/>
      <c r="E111" s="133"/>
      <c r="F111" s="120">
        <f aca="true" t="shared" si="20" ref="F111:K111">SUM(F113:F115)</f>
        <v>0</v>
      </c>
      <c r="G111" s="120">
        <f t="shared" si="20"/>
        <v>6031</v>
      </c>
      <c r="H111" s="120">
        <f t="shared" si="20"/>
        <v>0</v>
      </c>
      <c r="I111" s="120">
        <f t="shared" si="20"/>
        <v>5953.641</v>
      </c>
      <c r="J111" s="122" t="e">
        <f t="shared" si="20"/>
        <v>#DIV/0!</v>
      </c>
      <c r="K111" s="122">
        <f t="shared" si="20"/>
        <v>0.9871731056209583</v>
      </c>
      <c r="L111" s="69">
        <v>2015</v>
      </c>
      <c r="M111" s="68"/>
      <c r="N111" s="68"/>
    </row>
    <row r="112" spans="1:14" ht="12.75" hidden="1" outlineLevel="1">
      <c r="A112" s="218"/>
      <c r="B112" s="34" t="s">
        <v>44</v>
      </c>
      <c r="C112" s="131"/>
      <c r="D112" s="131"/>
      <c r="E112" s="134"/>
      <c r="F112" s="121"/>
      <c r="G112" s="121"/>
      <c r="H112" s="121"/>
      <c r="I112" s="121"/>
      <c r="J112" s="123"/>
      <c r="K112" s="123"/>
      <c r="L112" s="68"/>
      <c r="M112" s="68"/>
      <c r="N112" s="68"/>
    </row>
    <row r="113" spans="1:14" ht="12.75" hidden="1" outlineLevel="1">
      <c r="A113" s="215"/>
      <c r="B113" s="34" t="s">
        <v>16</v>
      </c>
      <c r="C113" s="131"/>
      <c r="D113" s="131"/>
      <c r="E113" s="134"/>
      <c r="F113" s="41"/>
      <c r="G113" s="41">
        <v>6031</v>
      </c>
      <c r="H113" s="39"/>
      <c r="I113" s="39">
        <v>5953.641</v>
      </c>
      <c r="J113" s="74" t="e">
        <f>H113/F113</f>
        <v>#DIV/0!</v>
      </c>
      <c r="K113" s="73">
        <f>I113/G113</f>
        <v>0.9871731056209583</v>
      </c>
      <c r="L113" s="68"/>
      <c r="M113" s="68"/>
      <c r="N113" s="68"/>
    </row>
    <row r="114" spans="1:14" ht="12.75" hidden="1" outlineLevel="1">
      <c r="A114" s="215"/>
      <c r="B114" s="34" t="s">
        <v>17</v>
      </c>
      <c r="C114" s="131"/>
      <c r="D114" s="131"/>
      <c r="E114" s="134"/>
      <c r="F114" s="41"/>
      <c r="G114" s="41"/>
      <c r="H114" s="41">
        <v>0</v>
      </c>
      <c r="I114" s="41">
        <v>0</v>
      </c>
      <c r="J114" s="74"/>
      <c r="K114" s="73"/>
      <c r="L114" s="68"/>
      <c r="M114" s="68"/>
      <c r="N114" s="68"/>
    </row>
    <row r="115" spans="1:14" ht="26.25" hidden="1" outlineLevel="1" thickBot="1">
      <c r="A115" s="216"/>
      <c r="B115" s="35" t="s">
        <v>45</v>
      </c>
      <c r="C115" s="132"/>
      <c r="D115" s="132"/>
      <c r="E115" s="135"/>
      <c r="F115" s="43"/>
      <c r="G115" s="43"/>
      <c r="H115" s="43">
        <v>0</v>
      </c>
      <c r="I115" s="43">
        <v>0</v>
      </c>
      <c r="J115" s="75"/>
      <c r="K115" s="76"/>
      <c r="L115" s="68"/>
      <c r="M115" s="68"/>
      <c r="N115" s="68"/>
    </row>
    <row r="116" spans="1:14" ht="25.5" collapsed="1">
      <c r="A116" s="214">
        <v>8</v>
      </c>
      <c r="B116" s="59" t="s">
        <v>129</v>
      </c>
      <c r="C116" s="108"/>
      <c r="D116" s="108"/>
      <c r="E116" s="111"/>
      <c r="F116" s="114">
        <f aca="true" t="shared" si="21" ref="F116:K116">SUM(F118:F120)</f>
        <v>0</v>
      </c>
      <c r="G116" s="114">
        <f t="shared" si="21"/>
        <v>69751</v>
      </c>
      <c r="H116" s="116">
        <f t="shared" si="21"/>
        <v>3343</v>
      </c>
      <c r="I116" s="114">
        <f t="shared" si="21"/>
        <v>13860.859</v>
      </c>
      <c r="J116" s="104">
        <f t="shared" si="21"/>
        <v>0</v>
      </c>
      <c r="K116" s="104">
        <f t="shared" si="21"/>
        <v>0</v>
      </c>
      <c r="L116" s="68"/>
      <c r="M116" s="68"/>
      <c r="N116" s="68"/>
    </row>
    <row r="117" spans="1:14" ht="12.75">
      <c r="A117" s="215"/>
      <c r="B117" s="49" t="s">
        <v>44</v>
      </c>
      <c r="C117" s="109"/>
      <c r="D117" s="109"/>
      <c r="E117" s="112"/>
      <c r="F117" s="115"/>
      <c r="G117" s="115"/>
      <c r="H117" s="117"/>
      <c r="I117" s="115"/>
      <c r="J117" s="105"/>
      <c r="K117" s="105"/>
      <c r="L117" s="68"/>
      <c r="M117" s="68"/>
      <c r="N117" s="68"/>
    </row>
    <row r="118" spans="1:14" ht="12.75">
      <c r="A118" s="215"/>
      <c r="B118" s="49" t="s">
        <v>16</v>
      </c>
      <c r="C118" s="109"/>
      <c r="D118" s="109"/>
      <c r="E118" s="112"/>
      <c r="F118" s="50">
        <v>0</v>
      </c>
      <c r="G118" s="50">
        <f>4951+64800</f>
        <v>69751</v>
      </c>
      <c r="H118" s="64">
        <f>473+240+2531+99</f>
        <v>3343</v>
      </c>
      <c r="I118" s="54">
        <f>4753.859+3968+69+188+344+1+2+349+348+25+116+354+473+240+2531+99</f>
        <v>13860.859</v>
      </c>
      <c r="J118" s="79">
        <v>0</v>
      </c>
      <c r="K118" s="67">
        <v>0</v>
      </c>
      <c r="L118" s="68"/>
      <c r="M118" s="68"/>
      <c r="N118" s="68"/>
    </row>
    <row r="119" spans="1:14" ht="12.75">
      <c r="A119" s="215"/>
      <c r="B119" s="49" t="s">
        <v>17</v>
      </c>
      <c r="C119" s="109"/>
      <c r="D119" s="109"/>
      <c r="E119" s="112"/>
      <c r="F119" s="50">
        <v>0</v>
      </c>
      <c r="G119" s="50">
        <v>0</v>
      </c>
      <c r="H119" s="55">
        <v>0</v>
      </c>
      <c r="I119" s="50">
        <v>0</v>
      </c>
      <c r="J119" s="79"/>
      <c r="K119" s="67"/>
      <c r="L119" s="68"/>
      <c r="M119" s="68"/>
      <c r="N119" s="68"/>
    </row>
    <row r="120" spans="1:14" ht="26.25" thickBot="1">
      <c r="A120" s="216"/>
      <c r="B120" s="51" t="s">
        <v>45</v>
      </c>
      <c r="C120" s="110"/>
      <c r="D120" s="110"/>
      <c r="E120" s="113"/>
      <c r="F120" s="52">
        <v>0</v>
      </c>
      <c r="G120" s="52">
        <v>0</v>
      </c>
      <c r="H120" s="56">
        <v>0</v>
      </c>
      <c r="I120" s="52">
        <v>0</v>
      </c>
      <c r="J120" s="80"/>
      <c r="K120" s="81"/>
      <c r="L120" s="68"/>
      <c r="M120" s="68"/>
      <c r="N120" s="68"/>
    </row>
    <row r="121" spans="1:14" ht="12.75" hidden="1" outlineLevel="1">
      <c r="A121" s="217"/>
      <c r="B121" s="36" t="s">
        <v>55</v>
      </c>
      <c r="C121" s="130"/>
      <c r="D121" s="130"/>
      <c r="E121" s="133"/>
      <c r="F121" s="120">
        <f aca="true" t="shared" si="22" ref="F121:K121">SUM(F123:F125)</f>
        <v>0</v>
      </c>
      <c r="G121" s="120">
        <f t="shared" si="22"/>
        <v>3473</v>
      </c>
      <c r="H121" s="120">
        <f t="shared" si="22"/>
        <v>0</v>
      </c>
      <c r="I121" s="120">
        <f t="shared" si="22"/>
        <v>3397.755</v>
      </c>
      <c r="J121" s="122" t="e">
        <f t="shared" si="22"/>
        <v>#DIV/0!</v>
      </c>
      <c r="K121" s="122">
        <f t="shared" si="22"/>
        <v>0.9783342931183415</v>
      </c>
      <c r="L121" s="170">
        <v>2015</v>
      </c>
      <c r="M121" s="68"/>
      <c r="N121" s="68"/>
    </row>
    <row r="122" spans="1:14" ht="12.75" hidden="1" outlineLevel="1">
      <c r="A122" s="218"/>
      <c r="B122" s="34" t="s">
        <v>44</v>
      </c>
      <c r="C122" s="131"/>
      <c r="D122" s="131"/>
      <c r="E122" s="134"/>
      <c r="F122" s="121"/>
      <c r="G122" s="121"/>
      <c r="H122" s="121"/>
      <c r="I122" s="121"/>
      <c r="J122" s="123"/>
      <c r="K122" s="123"/>
      <c r="L122" s="68"/>
      <c r="M122" s="68"/>
      <c r="N122" s="68"/>
    </row>
    <row r="123" spans="1:14" ht="12.75" hidden="1" outlineLevel="1">
      <c r="A123" s="215"/>
      <c r="B123" s="34" t="s">
        <v>16</v>
      </c>
      <c r="C123" s="131"/>
      <c r="D123" s="131"/>
      <c r="E123" s="134"/>
      <c r="F123" s="41"/>
      <c r="G123" s="41">
        <v>3473</v>
      </c>
      <c r="H123" s="39"/>
      <c r="I123" s="39">
        <v>3397.755</v>
      </c>
      <c r="J123" s="74" t="e">
        <f>H123/F123</f>
        <v>#DIV/0!</v>
      </c>
      <c r="K123" s="73">
        <f>I123/G123</f>
        <v>0.9783342931183415</v>
      </c>
      <c r="L123" s="68"/>
      <c r="M123" s="68"/>
      <c r="N123" s="68"/>
    </row>
    <row r="124" spans="1:14" ht="12.75" hidden="1" outlineLevel="1">
      <c r="A124" s="215"/>
      <c r="B124" s="34" t="s">
        <v>17</v>
      </c>
      <c r="C124" s="131"/>
      <c r="D124" s="131"/>
      <c r="E124" s="134"/>
      <c r="F124" s="41"/>
      <c r="G124" s="41"/>
      <c r="H124" s="41">
        <v>0</v>
      </c>
      <c r="I124" s="41">
        <v>0</v>
      </c>
      <c r="J124" s="74"/>
      <c r="K124" s="73"/>
      <c r="L124" s="68"/>
      <c r="M124" s="68"/>
      <c r="N124" s="68"/>
    </row>
    <row r="125" spans="1:14" ht="26.25" hidden="1" outlineLevel="1" thickBot="1">
      <c r="A125" s="216"/>
      <c r="B125" s="35" t="s">
        <v>45</v>
      </c>
      <c r="C125" s="132"/>
      <c r="D125" s="132"/>
      <c r="E125" s="135"/>
      <c r="F125" s="43"/>
      <c r="G125" s="43"/>
      <c r="H125" s="43">
        <v>0</v>
      </c>
      <c r="I125" s="43">
        <v>0</v>
      </c>
      <c r="J125" s="75"/>
      <c r="K125" s="76"/>
      <c r="L125" s="68"/>
      <c r="M125" s="68"/>
      <c r="N125" s="68"/>
    </row>
    <row r="126" spans="1:14" ht="38.25" hidden="1" outlineLevel="1">
      <c r="A126" s="217"/>
      <c r="B126" s="36" t="s">
        <v>56</v>
      </c>
      <c r="C126" s="130"/>
      <c r="D126" s="130"/>
      <c r="E126" s="133"/>
      <c r="F126" s="120">
        <f aca="true" t="shared" si="23" ref="F126:K126">SUM(F128:F130)</f>
        <v>0</v>
      </c>
      <c r="G126" s="120">
        <f t="shared" si="23"/>
        <v>3251</v>
      </c>
      <c r="H126" s="124">
        <f t="shared" si="23"/>
        <v>0</v>
      </c>
      <c r="I126" s="120">
        <f t="shared" si="23"/>
        <v>2777.801</v>
      </c>
      <c r="J126" s="122" t="e">
        <f t="shared" si="23"/>
        <v>#DIV/0!</v>
      </c>
      <c r="K126" s="122">
        <f t="shared" si="23"/>
        <v>0.854445093817287</v>
      </c>
      <c r="L126" s="170">
        <v>2015</v>
      </c>
      <c r="M126" s="68"/>
      <c r="N126" s="68"/>
    </row>
    <row r="127" spans="1:14" ht="12.75" hidden="1" outlineLevel="1">
      <c r="A127" s="218"/>
      <c r="B127" s="34" t="s">
        <v>44</v>
      </c>
      <c r="C127" s="131"/>
      <c r="D127" s="131"/>
      <c r="E127" s="134"/>
      <c r="F127" s="121"/>
      <c r="G127" s="121"/>
      <c r="H127" s="125"/>
      <c r="I127" s="121"/>
      <c r="J127" s="123"/>
      <c r="K127" s="123"/>
      <c r="L127" s="68"/>
      <c r="M127" s="68"/>
      <c r="N127" s="68"/>
    </row>
    <row r="128" spans="1:14" ht="12.75" hidden="1" outlineLevel="1">
      <c r="A128" s="215"/>
      <c r="B128" s="34" t="s">
        <v>16</v>
      </c>
      <c r="C128" s="131"/>
      <c r="D128" s="131"/>
      <c r="E128" s="134"/>
      <c r="F128" s="41"/>
      <c r="G128" s="41">
        <v>3251</v>
      </c>
      <c r="H128" s="63"/>
      <c r="I128" s="39">
        <v>2777.801</v>
      </c>
      <c r="J128" s="74" t="e">
        <f>H128/F128</f>
        <v>#DIV/0!</v>
      </c>
      <c r="K128" s="73">
        <f>I128/G128</f>
        <v>0.854445093817287</v>
      </c>
      <c r="L128" s="68"/>
      <c r="M128" s="68"/>
      <c r="N128" s="68"/>
    </row>
    <row r="129" spans="1:14" ht="12.75" hidden="1" outlineLevel="1">
      <c r="A129" s="215"/>
      <c r="B129" s="34" t="s">
        <v>17</v>
      </c>
      <c r="C129" s="131"/>
      <c r="D129" s="131"/>
      <c r="E129" s="134"/>
      <c r="F129" s="41"/>
      <c r="G129" s="41"/>
      <c r="H129" s="40">
        <v>0</v>
      </c>
      <c r="I129" s="41">
        <v>0</v>
      </c>
      <c r="J129" s="74"/>
      <c r="K129" s="73"/>
      <c r="L129" s="68"/>
      <c r="M129" s="68"/>
      <c r="N129" s="68"/>
    </row>
    <row r="130" spans="1:14" ht="26.25" hidden="1" outlineLevel="1" thickBot="1">
      <c r="A130" s="216"/>
      <c r="B130" s="35" t="s">
        <v>45</v>
      </c>
      <c r="C130" s="132"/>
      <c r="D130" s="132"/>
      <c r="E130" s="135"/>
      <c r="F130" s="43"/>
      <c r="G130" s="43"/>
      <c r="H130" s="42">
        <v>0</v>
      </c>
      <c r="I130" s="43">
        <v>0</v>
      </c>
      <c r="J130" s="75"/>
      <c r="K130" s="76"/>
      <c r="L130" s="68"/>
      <c r="M130" s="68"/>
      <c r="N130" s="68"/>
    </row>
    <row r="131" spans="1:14" ht="12.75" hidden="1" outlineLevel="1">
      <c r="A131" s="217"/>
      <c r="B131" s="36" t="s">
        <v>57</v>
      </c>
      <c r="C131" s="130"/>
      <c r="D131" s="130"/>
      <c r="E131" s="133"/>
      <c r="F131" s="120">
        <f aca="true" t="shared" si="24" ref="F131:K131">SUM(F133:F135)</f>
        <v>0</v>
      </c>
      <c r="G131" s="120">
        <f t="shared" si="24"/>
        <v>2400</v>
      </c>
      <c r="H131" s="120">
        <f t="shared" si="24"/>
        <v>0</v>
      </c>
      <c r="I131" s="120">
        <f t="shared" si="24"/>
        <v>2318.425</v>
      </c>
      <c r="J131" s="122" t="e">
        <f t="shared" si="24"/>
        <v>#DIV/0!</v>
      </c>
      <c r="K131" s="122">
        <f t="shared" si="24"/>
        <v>0.9660104166666668</v>
      </c>
      <c r="L131" s="170">
        <v>2015</v>
      </c>
      <c r="M131" s="68"/>
      <c r="N131" s="68"/>
    </row>
    <row r="132" spans="1:14" ht="12.75" hidden="1" outlineLevel="1">
      <c r="A132" s="218"/>
      <c r="B132" s="34" t="s">
        <v>44</v>
      </c>
      <c r="C132" s="131"/>
      <c r="D132" s="131"/>
      <c r="E132" s="134"/>
      <c r="F132" s="121"/>
      <c r="G132" s="121"/>
      <c r="H132" s="121"/>
      <c r="I132" s="121"/>
      <c r="J132" s="123"/>
      <c r="K132" s="123"/>
      <c r="L132" s="171"/>
      <c r="M132" s="68"/>
      <c r="N132" s="68"/>
    </row>
    <row r="133" spans="1:14" ht="12.75" hidden="1" outlineLevel="1">
      <c r="A133" s="215"/>
      <c r="B133" s="34" t="s">
        <v>16</v>
      </c>
      <c r="C133" s="131"/>
      <c r="D133" s="131"/>
      <c r="E133" s="134"/>
      <c r="F133" s="41"/>
      <c r="G133" s="41">
        <v>2400</v>
      </c>
      <c r="H133" s="39"/>
      <c r="I133" s="39">
        <v>2318.425</v>
      </c>
      <c r="J133" s="74" t="e">
        <f>H133/F133</f>
        <v>#DIV/0!</v>
      </c>
      <c r="K133" s="73">
        <f>I133/G133</f>
        <v>0.9660104166666668</v>
      </c>
      <c r="L133" s="171"/>
      <c r="M133" s="68"/>
      <c r="N133" s="68"/>
    </row>
    <row r="134" spans="1:14" ht="12.75" hidden="1" outlineLevel="1">
      <c r="A134" s="215"/>
      <c r="B134" s="34" t="s">
        <v>17</v>
      </c>
      <c r="C134" s="131"/>
      <c r="D134" s="131"/>
      <c r="E134" s="134"/>
      <c r="F134" s="41"/>
      <c r="G134" s="41"/>
      <c r="H134" s="41">
        <v>0</v>
      </c>
      <c r="I134" s="41">
        <v>0</v>
      </c>
      <c r="J134" s="74"/>
      <c r="K134" s="73"/>
      <c r="L134" s="171"/>
      <c r="M134" s="68"/>
      <c r="N134" s="68"/>
    </row>
    <row r="135" spans="1:14" ht="26.25" hidden="1" outlineLevel="1" thickBot="1">
      <c r="A135" s="216"/>
      <c r="B135" s="35" t="s">
        <v>45</v>
      </c>
      <c r="C135" s="132"/>
      <c r="D135" s="132"/>
      <c r="E135" s="135"/>
      <c r="F135" s="43"/>
      <c r="G135" s="43"/>
      <c r="H135" s="43">
        <v>0</v>
      </c>
      <c r="I135" s="43">
        <v>0</v>
      </c>
      <c r="J135" s="75"/>
      <c r="K135" s="76"/>
      <c r="L135" s="171"/>
      <c r="M135" s="68"/>
      <c r="N135" s="68"/>
    </row>
    <row r="136" spans="1:14" ht="12.75" hidden="1" outlineLevel="1">
      <c r="A136" s="217"/>
      <c r="B136" s="36" t="s">
        <v>58</v>
      </c>
      <c r="C136" s="130"/>
      <c r="D136" s="130"/>
      <c r="E136" s="133"/>
      <c r="F136" s="120">
        <f aca="true" t="shared" si="25" ref="F136:K136">SUM(F138:F140)</f>
        <v>0</v>
      </c>
      <c r="G136" s="120">
        <f t="shared" si="25"/>
        <v>1510</v>
      </c>
      <c r="H136" s="124">
        <f t="shared" si="25"/>
        <v>0</v>
      </c>
      <c r="I136" s="120">
        <f t="shared" si="25"/>
        <v>1478.556</v>
      </c>
      <c r="J136" s="122" t="e">
        <f t="shared" si="25"/>
        <v>#DIV/0!</v>
      </c>
      <c r="K136" s="122">
        <f t="shared" si="25"/>
        <v>0.9791761589403973</v>
      </c>
      <c r="L136" s="170">
        <v>2015</v>
      </c>
      <c r="M136" s="68"/>
      <c r="N136" s="68"/>
    </row>
    <row r="137" spans="1:14" ht="12.75" hidden="1" outlineLevel="1">
      <c r="A137" s="218"/>
      <c r="B137" s="34" t="s">
        <v>44</v>
      </c>
      <c r="C137" s="131"/>
      <c r="D137" s="131"/>
      <c r="E137" s="134"/>
      <c r="F137" s="121"/>
      <c r="G137" s="121"/>
      <c r="H137" s="125"/>
      <c r="I137" s="121"/>
      <c r="J137" s="123"/>
      <c r="K137" s="123"/>
      <c r="L137" s="68"/>
      <c r="M137" s="68"/>
      <c r="N137" s="68"/>
    </row>
    <row r="138" spans="1:14" ht="12.75" hidden="1" outlineLevel="1">
      <c r="A138" s="215"/>
      <c r="B138" s="34" t="s">
        <v>16</v>
      </c>
      <c r="C138" s="131"/>
      <c r="D138" s="131"/>
      <c r="E138" s="134"/>
      <c r="F138" s="41"/>
      <c r="G138" s="41">
        <v>1510</v>
      </c>
      <c r="H138" s="63"/>
      <c r="I138" s="39">
        <v>1478.556</v>
      </c>
      <c r="J138" s="74" t="e">
        <f>H138/F138</f>
        <v>#DIV/0!</v>
      </c>
      <c r="K138" s="73">
        <f>I138/G138</f>
        <v>0.9791761589403973</v>
      </c>
      <c r="L138" s="68"/>
      <c r="M138" s="68"/>
      <c r="N138" s="68"/>
    </row>
    <row r="139" spans="1:14" ht="12.75" hidden="1" outlineLevel="1">
      <c r="A139" s="215"/>
      <c r="B139" s="34" t="s">
        <v>17</v>
      </c>
      <c r="C139" s="131"/>
      <c r="D139" s="131"/>
      <c r="E139" s="134"/>
      <c r="F139" s="41"/>
      <c r="G139" s="41"/>
      <c r="H139" s="40">
        <v>0</v>
      </c>
      <c r="I139" s="41">
        <v>0</v>
      </c>
      <c r="J139" s="74"/>
      <c r="K139" s="73"/>
      <c r="L139" s="68"/>
      <c r="M139" s="68"/>
      <c r="N139" s="68"/>
    </row>
    <row r="140" spans="1:14" ht="26.25" hidden="1" outlineLevel="1" thickBot="1">
      <c r="A140" s="216"/>
      <c r="B140" s="35" t="s">
        <v>45</v>
      </c>
      <c r="C140" s="132"/>
      <c r="D140" s="132"/>
      <c r="E140" s="135"/>
      <c r="F140" s="43"/>
      <c r="G140" s="43"/>
      <c r="H140" s="42">
        <v>0</v>
      </c>
      <c r="I140" s="43">
        <v>0</v>
      </c>
      <c r="J140" s="75"/>
      <c r="K140" s="76"/>
      <c r="L140" s="68"/>
      <c r="M140" s="68"/>
      <c r="N140" s="68"/>
    </row>
    <row r="141" spans="1:14" ht="25.5" hidden="1" outlineLevel="1">
      <c r="A141" s="217"/>
      <c r="B141" s="36" t="s">
        <v>59</v>
      </c>
      <c r="C141" s="130"/>
      <c r="D141" s="130"/>
      <c r="E141" s="133"/>
      <c r="F141" s="120">
        <f aca="true" t="shared" si="26" ref="F141:K141">SUM(F143:F145)</f>
        <v>0</v>
      </c>
      <c r="G141" s="120">
        <f t="shared" si="26"/>
        <v>1530</v>
      </c>
      <c r="H141" s="120">
        <f t="shared" si="26"/>
        <v>0</v>
      </c>
      <c r="I141" s="120">
        <f t="shared" si="26"/>
        <v>1110.577</v>
      </c>
      <c r="J141" s="122" t="e">
        <f t="shared" si="26"/>
        <v>#DIV/0!</v>
      </c>
      <c r="K141" s="122">
        <f t="shared" si="26"/>
        <v>0.7258673202614379</v>
      </c>
      <c r="L141" s="170">
        <v>2015</v>
      </c>
      <c r="M141" s="68"/>
      <c r="N141" s="68"/>
    </row>
    <row r="142" spans="1:14" ht="12.75" hidden="1" outlineLevel="1">
      <c r="A142" s="218"/>
      <c r="B142" s="34" t="s">
        <v>44</v>
      </c>
      <c r="C142" s="131"/>
      <c r="D142" s="131"/>
      <c r="E142" s="134"/>
      <c r="F142" s="121"/>
      <c r="G142" s="121"/>
      <c r="H142" s="121"/>
      <c r="I142" s="121"/>
      <c r="J142" s="123"/>
      <c r="K142" s="123"/>
      <c r="L142" s="171"/>
      <c r="M142" s="68"/>
      <c r="N142" s="68"/>
    </row>
    <row r="143" spans="1:14" ht="12.75" hidden="1" outlineLevel="1">
      <c r="A143" s="215"/>
      <c r="B143" s="34" t="s">
        <v>16</v>
      </c>
      <c r="C143" s="131"/>
      <c r="D143" s="131"/>
      <c r="E143" s="134"/>
      <c r="F143" s="41"/>
      <c r="G143" s="41">
        <v>1530</v>
      </c>
      <c r="H143" s="39"/>
      <c r="I143" s="39">
        <v>1110.577</v>
      </c>
      <c r="J143" s="74" t="e">
        <f>H143/F143</f>
        <v>#DIV/0!</v>
      </c>
      <c r="K143" s="73">
        <f>I143/G143</f>
        <v>0.7258673202614379</v>
      </c>
      <c r="L143" s="171"/>
      <c r="M143" s="68"/>
      <c r="N143" s="68"/>
    </row>
    <row r="144" spans="1:14" ht="12.75" hidden="1" outlineLevel="1">
      <c r="A144" s="215"/>
      <c r="B144" s="34" t="s">
        <v>17</v>
      </c>
      <c r="C144" s="131"/>
      <c r="D144" s="131"/>
      <c r="E144" s="134"/>
      <c r="F144" s="41"/>
      <c r="G144" s="41"/>
      <c r="H144" s="41">
        <v>0</v>
      </c>
      <c r="I144" s="41">
        <v>0</v>
      </c>
      <c r="J144" s="74"/>
      <c r="K144" s="73"/>
      <c r="L144" s="171"/>
      <c r="M144" s="68"/>
      <c r="N144" s="68"/>
    </row>
    <row r="145" spans="1:14" ht="26.25" hidden="1" outlineLevel="1" thickBot="1">
      <c r="A145" s="216"/>
      <c r="B145" s="35" t="s">
        <v>45</v>
      </c>
      <c r="C145" s="132"/>
      <c r="D145" s="132"/>
      <c r="E145" s="135"/>
      <c r="F145" s="43"/>
      <c r="G145" s="43"/>
      <c r="H145" s="43">
        <v>0</v>
      </c>
      <c r="I145" s="43">
        <v>0</v>
      </c>
      <c r="J145" s="75"/>
      <c r="K145" s="76"/>
      <c r="L145" s="171"/>
      <c r="M145" s="68"/>
      <c r="N145" s="68"/>
    </row>
    <row r="146" spans="1:14" ht="25.5" hidden="1" outlineLevel="1">
      <c r="A146" s="217"/>
      <c r="B146" s="36" t="s">
        <v>93</v>
      </c>
      <c r="C146" s="130"/>
      <c r="D146" s="130"/>
      <c r="E146" s="133"/>
      <c r="F146" s="120">
        <f aca="true" t="shared" si="27" ref="F146:K146">SUM(F148:F150)</f>
        <v>0</v>
      </c>
      <c r="G146" s="120">
        <f t="shared" si="27"/>
        <v>0</v>
      </c>
      <c r="H146" s="120">
        <f t="shared" si="27"/>
        <v>464</v>
      </c>
      <c r="I146" s="120">
        <f t="shared" si="27"/>
        <v>464</v>
      </c>
      <c r="J146" s="122">
        <f t="shared" si="27"/>
        <v>0</v>
      </c>
      <c r="K146" s="122">
        <f t="shared" si="27"/>
        <v>0</v>
      </c>
      <c r="L146" s="170">
        <v>2015</v>
      </c>
      <c r="M146" s="68"/>
      <c r="N146" s="68"/>
    </row>
    <row r="147" spans="1:14" ht="12.75" hidden="1" outlineLevel="1">
      <c r="A147" s="218"/>
      <c r="B147" s="34" t="s">
        <v>44</v>
      </c>
      <c r="C147" s="131"/>
      <c r="D147" s="131"/>
      <c r="E147" s="134"/>
      <c r="F147" s="121"/>
      <c r="G147" s="121"/>
      <c r="H147" s="121"/>
      <c r="I147" s="121"/>
      <c r="J147" s="123"/>
      <c r="K147" s="123"/>
      <c r="L147" s="171"/>
      <c r="M147" s="68"/>
      <c r="N147" s="68"/>
    </row>
    <row r="148" spans="1:14" ht="12.75" hidden="1" outlineLevel="1">
      <c r="A148" s="215"/>
      <c r="B148" s="34" t="s">
        <v>16</v>
      </c>
      <c r="C148" s="131"/>
      <c r="D148" s="131"/>
      <c r="E148" s="134"/>
      <c r="F148" s="41">
        <v>0</v>
      </c>
      <c r="G148" s="41">
        <v>0</v>
      </c>
      <c r="H148" s="39">
        <v>464</v>
      </c>
      <c r="I148" s="39">
        <v>464</v>
      </c>
      <c r="J148" s="74">
        <v>0</v>
      </c>
      <c r="K148" s="73">
        <v>0</v>
      </c>
      <c r="L148" s="171"/>
      <c r="M148" s="68"/>
      <c r="N148" s="68"/>
    </row>
    <row r="149" spans="1:14" ht="12.75" hidden="1" outlineLevel="1">
      <c r="A149" s="215"/>
      <c r="B149" s="34" t="s">
        <v>17</v>
      </c>
      <c r="C149" s="131"/>
      <c r="D149" s="131"/>
      <c r="E149" s="134"/>
      <c r="F149" s="41">
        <v>0</v>
      </c>
      <c r="G149" s="41">
        <v>0</v>
      </c>
      <c r="H149" s="41">
        <v>0</v>
      </c>
      <c r="I149" s="41">
        <v>0</v>
      </c>
      <c r="J149" s="87"/>
      <c r="K149" s="71"/>
      <c r="L149" s="68"/>
      <c r="M149" s="68"/>
      <c r="N149" s="68"/>
    </row>
    <row r="150" spans="1:14" ht="26.25" hidden="1" outlineLevel="1" thickBot="1">
      <c r="A150" s="216"/>
      <c r="B150" s="35" t="s">
        <v>45</v>
      </c>
      <c r="C150" s="132"/>
      <c r="D150" s="132"/>
      <c r="E150" s="135"/>
      <c r="F150" s="43">
        <v>0</v>
      </c>
      <c r="G150" s="43">
        <v>0</v>
      </c>
      <c r="H150" s="43">
        <v>0</v>
      </c>
      <c r="I150" s="43">
        <v>0</v>
      </c>
      <c r="J150" s="82"/>
      <c r="K150" s="83"/>
      <c r="L150" s="68"/>
      <c r="M150" s="68"/>
      <c r="N150" s="68"/>
    </row>
    <row r="151" spans="1:14" ht="12.75" hidden="1" outlineLevel="1">
      <c r="A151" s="217"/>
      <c r="B151" s="36" t="s">
        <v>60</v>
      </c>
      <c r="C151" s="130"/>
      <c r="D151" s="130"/>
      <c r="E151" s="133"/>
      <c r="F151" s="120">
        <f aca="true" t="shared" si="28" ref="F151:K151">SUM(F153:F155)</f>
        <v>10628</v>
      </c>
      <c r="G151" s="120">
        <f t="shared" si="28"/>
        <v>11591</v>
      </c>
      <c r="H151" s="120">
        <f t="shared" si="28"/>
        <v>13077</v>
      </c>
      <c r="I151" s="120">
        <f t="shared" si="28"/>
        <v>13077</v>
      </c>
      <c r="J151" s="122">
        <f t="shared" si="28"/>
        <v>1.2304290553255552</v>
      </c>
      <c r="K151" s="122">
        <f t="shared" si="28"/>
        <v>1.1282029160555604</v>
      </c>
      <c r="L151" s="170">
        <v>2015</v>
      </c>
      <c r="M151" s="68"/>
      <c r="N151" s="68"/>
    </row>
    <row r="152" spans="1:14" ht="12.75" hidden="1" outlineLevel="1">
      <c r="A152" s="218"/>
      <c r="B152" s="34" t="s">
        <v>44</v>
      </c>
      <c r="C152" s="131"/>
      <c r="D152" s="131"/>
      <c r="E152" s="134"/>
      <c r="F152" s="121"/>
      <c r="G152" s="121"/>
      <c r="H152" s="121"/>
      <c r="I152" s="121"/>
      <c r="J152" s="123"/>
      <c r="K152" s="123"/>
      <c r="L152" s="171"/>
      <c r="M152" s="68"/>
      <c r="N152" s="68"/>
    </row>
    <row r="153" spans="1:14" ht="12.75" hidden="1" outlineLevel="1">
      <c r="A153" s="215"/>
      <c r="B153" s="34" t="s">
        <v>16</v>
      </c>
      <c r="C153" s="131"/>
      <c r="D153" s="131"/>
      <c r="E153" s="134"/>
      <c r="F153" s="41">
        <v>10628</v>
      </c>
      <c r="G153" s="41">
        <f>963+10628</f>
        <v>11591</v>
      </c>
      <c r="H153" s="39">
        <v>13077</v>
      </c>
      <c r="I153" s="39">
        <f>H153</f>
        <v>13077</v>
      </c>
      <c r="J153" s="74">
        <f>H153/F153</f>
        <v>1.2304290553255552</v>
      </c>
      <c r="K153" s="73">
        <f>I153/G153</f>
        <v>1.1282029160555604</v>
      </c>
      <c r="L153" s="171"/>
      <c r="M153" s="68"/>
      <c r="N153" s="68"/>
    </row>
    <row r="154" spans="1:14" ht="12.75" hidden="1" outlineLevel="1">
      <c r="A154" s="215"/>
      <c r="B154" s="34" t="s">
        <v>17</v>
      </c>
      <c r="C154" s="131"/>
      <c r="D154" s="131"/>
      <c r="E154" s="134"/>
      <c r="F154" s="41">
        <v>0</v>
      </c>
      <c r="G154" s="41">
        <v>0</v>
      </c>
      <c r="H154" s="41">
        <v>0</v>
      </c>
      <c r="I154" s="41">
        <v>0</v>
      </c>
      <c r="J154" s="74"/>
      <c r="K154" s="73"/>
      <c r="L154" s="171"/>
      <c r="M154" s="68"/>
      <c r="N154" s="68"/>
    </row>
    <row r="155" spans="1:14" ht="26.25" hidden="1" outlineLevel="1" thickBot="1">
      <c r="A155" s="216"/>
      <c r="B155" s="35" t="s">
        <v>45</v>
      </c>
      <c r="C155" s="132"/>
      <c r="D155" s="132"/>
      <c r="E155" s="135"/>
      <c r="F155" s="43">
        <v>0</v>
      </c>
      <c r="G155" s="43">
        <v>0</v>
      </c>
      <c r="H155" s="43">
        <v>0</v>
      </c>
      <c r="I155" s="43">
        <v>0</v>
      </c>
      <c r="J155" s="75"/>
      <c r="K155" s="76"/>
      <c r="L155" s="171"/>
      <c r="M155" s="68"/>
      <c r="N155" s="68"/>
    </row>
    <row r="156" spans="1:14" ht="12.75" hidden="1" outlineLevel="1">
      <c r="A156" s="217"/>
      <c r="B156" s="36" t="s">
        <v>65</v>
      </c>
      <c r="C156" s="130"/>
      <c r="D156" s="130"/>
      <c r="E156" s="133"/>
      <c r="F156" s="120">
        <f aca="true" t="shared" si="29" ref="F156:K156">SUM(F158:F160)</f>
        <v>1500</v>
      </c>
      <c r="G156" s="120">
        <f t="shared" si="29"/>
        <v>1500</v>
      </c>
      <c r="H156" s="120">
        <f t="shared" si="29"/>
        <v>755</v>
      </c>
      <c r="I156" s="120">
        <f t="shared" si="29"/>
        <v>755</v>
      </c>
      <c r="J156" s="122">
        <f t="shared" si="29"/>
        <v>0.5033333333333333</v>
      </c>
      <c r="K156" s="122">
        <f t="shared" si="29"/>
        <v>0.5033333333333333</v>
      </c>
      <c r="L156" s="170">
        <v>2016</v>
      </c>
      <c r="M156" s="68"/>
      <c r="N156" s="68"/>
    </row>
    <row r="157" spans="1:14" ht="12.75" hidden="1" outlineLevel="1">
      <c r="A157" s="218"/>
      <c r="B157" s="34" t="s">
        <v>44</v>
      </c>
      <c r="C157" s="131"/>
      <c r="D157" s="131"/>
      <c r="E157" s="134"/>
      <c r="F157" s="121"/>
      <c r="G157" s="121"/>
      <c r="H157" s="121"/>
      <c r="I157" s="121"/>
      <c r="J157" s="123"/>
      <c r="K157" s="123"/>
      <c r="L157" s="68"/>
      <c r="M157" s="68"/>
      <c r="N157" s="68"/>
    </row>
    <row r="158" spans="1:14" ht="12.75" hidden="1" outlineLevel="1">
      <c r="A158" s="215"/>
      <c r="B158" s="34" t="s">
        <v>16</v>
      </c>
      <c r="C158" s="131"/>
      <c r="D158" s="131"/>
      <c r="E158" s="134"/>
      <c r="F158" s="41">
        <v>1500</v>
      </c>
      <c r="G158" s="41">
        <f>F158</f>
        <v>1500</v>
      </c>
      <c r="H158" s="39">
        <v>755</v>
      </c>
      <c r="I158" s="39">
        <f>H158</f>
        <v>755</v>
      </c>
      <c r="J158" s="74">
        <f>H158/F158</f>
        <v>0.5033333333333333</v>
      </c>
      <c r="K158" s="73">
        <f>I158/G158</f>
        <v>0.5033333333333333</v>
      </c>
      <c r="L158" s="68"/>
      <c r="M158" s="68"/>
      <c r="N158" s="68"/>
    </row>
    <row r="159" spans="1:14" ht="12.75" hidden="1" outlineLevel="1">
      <c r="A159" s="215"/>
      <c r="B159" s="34" t="s">
        <v>17</v>
      </c>
      <c r="C159" s="131"/>
      <c r="D159" s="131"/>
      <c r="E159" s="134"/>
      <c r="F159" s="41">
        <v>0</v>
      </c>
      <c r="G159" s="41">
        <v>0</v>
      </c>
      <c r="H159" s="41">
        <v>0</v>
      </c>
      <c r="I159" s="41">
        <v>0</v>
      </c>
      <c r="J159" s="74"/>
      <c r="K159" s="73"/>
      <c r="L159" s="68"/>
      <c r="M159" s="68"/>
      <c r="N159" s="68"/>
    </row>
    <row r="160" spans="1:14" ht="26.25" hidden="1" outlineLevel="1" thickBot="1">
      <c r="A160" s="216"/>
      <c r="B160" s="35" t="s">
        <v>45</v>
      </c>
      <c r="C160" s="132"/>
      <c r="D160" s="132"/>
      <c r="E160" s="135"/>
      <c r="F160" s="43">
        <v>0</v>
      </c>
      <c r="G160" s="43">
        <v>0</v>
      </c>
      <c r="H160" s="43">
        <v>0</v>
      </c>
      <c r="I160" s="43">
        <v>0</v>
      </c>
      <c r="J160" s="75"/>
      <c r="K160" s="76"/>
      <c r="L160" s="68"/>
      <c r="M160" s="68"/>
      <c r="N160" s="68"/>
    </row>
    <row r="161" spans="1:14" ht="12.75" collapsed="1">
      <c r="A161" s="214">
        <v>9</v>
      </c>
      <c r="B161" s="59" t="s">
        <v>66</v>
      </c>
      <c r="C161" s="108"/>
      <c r="D161" s="108"/>
      <c r="E161" s="111"/>
      <c r="F161" s="114">
        <f aca="true" t="shared" si="30" ref="F161:K161">SUM(F163:F165)</f>
        <v>0</v>
      </c>
      <c r="G161" s="114">
        <f t="shared" si="30"/>
        <v>4076</v>
      </c>
      <c r="H161" s="114">
        <f t="shared" si="30"/>
        <v>2720</v>
      </c>
      <c r="I161" s="114">
        <f t="shared" si="30"/>
        <v>2870</v>
      </c>
      <c r="J161" s="104" t="e">
        <f t="shared" si="30"/>
        <v>#DIV/0!</v>
      </c>
      <c r="K161" s="104">
        <f t="shared" si="30"/>
        <v>0.7041216879293425</v>
      </c>
      <c r="L161" s="69"/>
      <c r="M161" s="68"/>
      <c r="N161" s="68"/>
    </row>
    <row r="162" spans="1:14" ht="12.75">
      <c r="A162" s="215"/>
      <c r="B162" s="49" t="s">
        <v>44</v>
      </c>
      <c r="C162" s="109"/>
      <c r="D162" s="109"/>
      <c r="E162" s="112"/>
      <c r="F162" s="115"/>
      <c r="G162" s="115"/>
      <c r="H162" s="115"/>
      <c r="I162" s="115"/>
      <c r="J162" s="105"/>
      <c r="K162" s="105"/>
      <c r="L162" s="68"/>
      <c r="M162" s="68"/>
      <c r="N162" s="68"/>
    </row>
    <row r="163" spans="1:14" ht="12.75">
      <c r="A163" s="215"/>
      <c r="B163" s="49" t="s">
        <v>16</v>
      </c>
      <c r="C163" s="109"/>
      <c r="D163" s="109"/>
      <c r="E163" s="112"/>
      <c r="F163" s="50">
        <v>0</v>
      </c>
      <c r="G163" s="50">
        <f>176+3900</f>
        <v>4076</v>
      </c>
      <c r="H163" s="54">
        <v>2720</v>
      </c>
      <c r="I163" s="54">
        <f>150+2720</f>
        <v>2870</v>
      </c>
      <c r="J163" s="79" t="e">
        <f>H163/F163</f>
        <v>#DIV/0!</v>
      </c>
      <c r="K163" s="67">
        <f>I163/G163</f>
        <v>0.7041216879293425</v>
      </c>
      <c r="L163" s="68"/>
      <c r="M163" s="68"/>
      <c r="N163" s="68"/>
    </row>
    <row r="164" spans="1:14" ht="12.75">
      <c r="A164" s="215"/>
      <c r="B164" s="49" t="s">
        <v>17</v>
      </c>
      <c r="C164" s="109"/>
      <c r="D164" s="109"/>
      <c r="E164" s="112"/>
      <c r="F164" s="50">
        <v>0</v>
      </c>
      <c r="G164" s="50">
        <v>0</v>
      </c>
      <c r="H164" s="50">
        <v>0</v>
      </c>
      <c r="I164" s="50">
        <v>0</v>
      </c>
      <c r="J164" s="79"/>
      <c r="K164" s="67"/>
      <c r="L164" s="68"/>
      <c r="M164" s="68"/>
      <c r="N164" s="68"/>
    </row>
    <row r="165" spans="1:14" ht="26.25" thickBot="1">
      <c r="A165" s="216"/>
      <c r="B165" s="51" t="s">
        <v>45</v>
      </c>
      <c r="C165" s="110"/>
      <c r="D165" s="110"/>
      <c r="E165" s="113"/>
      <c r="F165" s="52">
        <v>0</v>
      </c>
      <c r="G165" s="52">
        <v>0</v>
      </c>
      <c r="H165" s="52">
        <v>0</v>
      </c>
      <c r="I165" s="52">
        <v>0</v>
      </c>
      <c r="J165" s="80"/>
      <c r="K165" s="81"/>
      <c r="L165" s="68"/>
      <c r="M165" s="68"/>
      <c r="N165" s="68"/>
    </row>
    <row r="166" spans="1:14" ht="25.5" hidden="1" outlineLevel="1">
      <c r="A166" s="217"/>
      <c r="B166" s="36" t="s">
        <v>67</v>
      </c>
      <c r="C166" s="130"/>
      <c r="D166" s="130"/>
      <c r="E166" s="133"/>
      <c r="F166" s="120">
        <f aca="true" t="shared" si="31" ref="F166:K166">SUM(F168:F170)</f>
        <v>12863</v>
      </c>
      <c r="G166" s="120">
        <f t="shared" si="31"/>
        <v>12863</v>
      </c>
      <c r="H166" s="120">
        <f t="shared" si="31"/>
        <v>18553</v>
      </c>
      <c r="I166" s="120">
        <f t="shared" si="31"/>
        <v>18553</v>
      </c>
      <c r="J166" s="122">
        <f t="shared" si="31"/>
        <v>1.4423540387156961</v>
      </c>
      <c r="K166" s="122">
        <f t="shared" si="31"/>
        <v>1.4423540387156961</v>
      </c>
      <c r="L166" s="170">
        <v>2016</v>
      </c>
      <c r="M166" s="68"/>
      <c r="N166" s="68"/>
    </row>
    <row r="167" spans="1:14" ht="12.75" hidden="1" outlineLevel="1">
      <c r="A167" s="218"/>
      <c r="B167" s="34" t="s">
        <v>44</v>
      </c>
      <c r="C167" s="131"/>
      <c r="D167" s="131"/>
      <c r="E167" s="134"/>
      <c r="F167" s="121"/>
      <c r="G167" s="121"/>
      <c r="H167" s="121"/>
      <c r="I167" s="121"/>
      <c r="J167" s="123"/>
      <c r="K167" s="123"/>
      <c r="L167" s="68"/>
      <c r="M167" s="68"/>
      <c r="N167" s="68"/>
    </row>
    <row r="168" spans="1:14" ht="12.75" hidden="1" outlineLevel="1">
      <c r="A168" s="215"/>
      <c r="B168" s="34" t="s">
        <v>16</v>
      </c>
      <c r="C168" s="131"/>
      <c r="D168" s="131"/>
      <c r="E168" s="134"/>
      <c r="F168" s="41">
        <v>12863</v>
      </c>
      <c r="G168" s="41">
        <f>F168</f>
        <v>12863</v>
      </c>
      <c r="H168" s="39">
        <v>18553</v>
      </c>
      <c r="I168" s="39">
        <f>H168</f>
        <v>18553</v>
      </c>
      <c r="J168" s="74">
        <f>H168/F168</f>
        <v>1.4423540387156961</v>
      </c>
      <c r="K168" s="73">
        <f>I168/G168</f>
        <v>1.4423540387156961</v>
      </c>
      <c r="L168" s="68"/>
      <c r="M168" s="68"/>
      <c r="N168" s="68"/>
    </row>
    <row r="169" spans="1:14" ht="12.75" hidden="1" outlineLevel="1">
      <c r="A169" s="215"/>
      <c r="B169" s="34" t="s">
        <v>17</v>
      </c>
      <c r="C169" s="131"/>
      <c r="D169" s="131"/>
      <c r="E169" s="134"/>
      <c r="F169" s="41">
        <v>0</v>
      </c>
      <c r="G169" s="41">
        <v>0</v>
      </c>
      <c r="H169" s="41">
        <v>0</v>
      </c>
      <c r="I169" s="41">
        <v>0</v>
      </c>
      <c r="J169" s="74"/>
      <c r="K169" s="73"/>
      <c r="L169" s="68"/>
      <c r="M169" s="68"/>
      <c r="N169" s="68"/>
    </row>
    <row r="170" spans="1:14" ht="26.25" hidden="1" outlineLevel="1" thickBot="1">
      <c r="A170" s="216"/>
      <c r="B170" s="35" t="s">
        <v>45</v>
      </c>
      <c r="C170" s="132"/>
      <c r="D170" s="132"/>
      <c r="E170" s="135"/>
      <c r="F170" s="43">
        <v>0</v>
      </c>
      <c r="G170" s="43">
        <v>0</v>
      </c>
      <c r="H170" s="43">
        <v>0</v>
      </c>
      <c r="I170" s="43">
        <v>0</v>
      </c>
      <c r="J170" s="75"/>
      <c r="K170" s="76"/>
      <c r="L170" s="68"/>
      <c r="M170" s="68"/>
      <c r="N170" s="68"/>
    </row>
    <row r="171" spans="1:14" ht="12.75" hidden="1" outlineLevel="1">
      <c r="A171" s="217"/>
      <c r="B171" s="36" t="s">
        <v>68</v>
      </c>
      <c r="C171" s="130"/>
      <c r="D171" s="130"/>
      <c r="E171" s="133"/>
      <c r="F171" s="120">
        <f aca="true" t="shared" si="32" ref="F171:K171">SUM(F173:F175)</f>
        <v>1100</v>
      </c>
      <c r="G171" s="120">
        <f t="shared" si="32"/>
        <v>1100</v>
      </c>
      <c r="H171" s="120">
        <f t="shared" si="32"/>
        <v>812</v>
      </c>
      <c r="I171" s="120">
        <f t="shared" si="32"/>
        <v>812</v>
      </c>
      <c r="J171" s="122">
        <f t="shared" si="32"/>
        <v>0.7381818181818182</v>
      </c>
      <c r="K171" s="122">
        <f t="shared" si="32"/>
        <v>0.7381818181818182</v>
      </c>
      <c r="L171" s="170">
        <v>2015</v>
      </c>
      <c r="M171" s="68"/>
      <c r="N171" s="68"/>
    </row>
    <row r="172" spans="1:14" ht="12.75" hidden="1" outlineLevel="1">
      <c r="A172" s="218"/>
      <c r="B172" s="34" t="s">
        <v>44</v>
      </c>
      <c r="C172" s="131"/>
      <c r="D172" s="131"/>
      <c r="E172" s="134"/>
      <c r="F172" s="121"/>
      <c r="G172" s="121"/>
      <c r="H172" s="121"/>
      <c r="I172" s="121"/>
      <c r="J172" s="123"/>
      <c r="K172" s="123"/>
      <c r="L172" s="171"/>
      <c r="M172" s="68"/>
      <c r="N172" s="68"/>
    </row>
    <row r="173" spans="1:14" ht="12.75" hidden="1" outlineLevel="1">
      <c r="A173" s="215"/>
      <c r="B173" s="34" t="s">
        <v>16</v>
      </c>
      <c r="C173" s="131"/>
      <c r="D173" s="131"/>
      <c r="E173" s="134"/>
      <c r="F173" s="41">
        <f>1100</f>
        <v>1100</v>
      </c>
      <c r="G173" s="41">
        <f>F173</f>
        <v>1100</v>
      </c>
      <c r="H173" s="39">
        <v>812</v>
      </c>
      <c r="I173" s="39">
        <f>H173</f>
        <v>812</v>
      </c>
      <c r="J173" s="74">
        <f>H173/F173</f>
        <v>0.7381818181818182</v>
      </c>
      <c r="K173" s="73">
        <f>I173/G173</f>
        <v>0.7381818181818182</v>
      </c>
      <c r="L173" s="171"/>
      <c r="M173" s="68"/>
      <c r="N173" s="68"/>
    </row>
    <row r="174" spans="1:14" ht="12.75" hidden="1" outlineLevel="1">
      <c r="A174" s="215"/>
      <c r="B174" s="34" t="s">
        <v>17</v>
      </c>
      <c r="C174" s="131"/>
      <c r="D174" s="131"/>
      <c r="E174" s="134"/>
      <c r="F174" s="41">
        <v>0</v>
      </c>
      <c r="G174" s="41">
        <v>0</v>
      </c>
      <c r="H174" s="41">
        <v>0</v>
      </c>
      <c r="I174" s="41">
        <v>0</v>
      </c>
      <c r="J174" s="74"/>
      <c r="K174" s="73"/>
      <c r="L174" s="171"/>
      <c r="M174" s="68"/>
      <c r="N174" s="68"/>
    </row>
    <row r="175" spans="1:14" ht="26.25" hidden="1" outlineLevel="1" thickBot="1">
      <c r="A175" s="216"/>
      <c r="B175" s="35" t="s">
        <v>45</v>
      </c>
      <c r="C175" s="132"/>
      <c r="D175" s="132"/>
      <c r="E175" s="135"/>
      <c r="F175" s="43">
        <v>0</v>
      </c>
      <c r="G175" s="43">
        <v>0</v>
      </c>
      <c r="H175" s="43">
        <v>0</v>
      </c>
      <c r="I175" s="43">
        <v>0</v>
      </c>
      <c r="J175" s="75"/>
      <c r="K175" s="76"/>
      <c r="L175" s="171"/>
      <c r="M175" s="68"/>
      <c r="N175" s="68"/>
    </row>
    <row r="176" spans="1:14" ht="12.75" collapsed="1">
      <c r="A176" s="214">
        <v>10</v>
      </c>
      <c r="B176" s="59" t="s">
        <v>69</v>
      </c>
      <c r="C176" s="205"/>
      <c r="D176" s="205"/>
      <c r="E176" s="111"/>
      <c r="F176" s="114">
        <f aca="true" t="shared" si="33" ref="F176:K176">SUM(F178:F180)</f>
        <v>7350</v>
      </c>
      <c r="G176" s="114">
        <f t="shared" si="33"/>
        <v>45550</v>
      </c>
      <c r="H176" s="114">
        <f t="shared" si="33"/>
        <v>7333</v>
      </c>
      <c r="I176" s="114">
        <f t="shared" si="33"/>
        <v>9646</v>
      </c>
      <c r="J176" s="104">
        <f t="shared" si="33"/>
        <v>0.997687074829932</v>
      </c>
      <c r="K176" s="104">
        <f t="shared" si="33"/>
        <v>0.21176728869374314</v>
      </c>
      <c r="L176" s="68"/>
      <c r="M176" s="68"/>
      <c r="N176" s="68"/>
    </row>
    <row r="177" spans="1:14" ht="12.75">
      <c r="A177" s="234"/>
      <c r="B177" s="206" t="s">
        <v>44</v>
      </c>
      <c r="C177" s="207"/>
      <c r="D177" s="207"/>
      <c r="E177" s="112"/>
      <c r="F177" s="115"/>
      <c r="G177" s="115"/>
      <c r="H177" s="115"/>
      <c r="I177" s="115"/>
      <c r="J177" s="105"/>
      <c r="K177" s="105"/>
      <c r="L177" s="68"/>
      <c r="M177" s="68"/>
      <c r="N177" s="68"/>
    </row>
    <row r="178" spans="1:14" ht="12.75">
      <c r="A178" s="215"/>
      <c r="B178" s="206" t="s">
        <v>16</v>
      </c>
      <c r="C178" s="207"/>
      <c r="D178" s="207"/>
      <c r="E178" s="112"/>
      <c r="F178" s="50">
        <f>7350</f>
        <v>7350</v>
      </c>
      <c r="G178" s="50">
        <f>22200+16000+7350</f>
        <v>45550</v>
      </c>
      <c r="H178" s="54">
        <v>7333</v>
      </c>
      <c r="I178" s="54">
        <f>2313+7333</f>
        <v>9646</v>
      </c>
      <c r="J178" s="79">
        <f>H178/F178</f>
        <v>0.997687074829932</v>
      </c>
      <c r="K178" s="67">
        <f>I178/G178</f>
        <v>0.21176728869374314</v>
      </c>
      <c r="L178" s="68"/>
      <c r="M178" s="68"/>
      <c r="N178" s="68"/>
    </row>
    <row r="179" spans="1:14" ht="12.75">
      <c r="A179" s="215"/>
      <c r="B179" s="206" t="s">
        <v>17</v>
      </c>
      <c r="C179" s="207"/>
      <c r="D179" s="207"/>
      <c r="E179" s="112"/>
      <c r="F179" s="50">
        <v>0</v>
      </c>
      <c r="G179" s="50">
        <v>0</v>
      </c>
      <c r="H179" s="50">
        <v>0</v>
      </c>
      <c r="I179" s="50">
        <v>0</v>
      </c>
      <c r="J179" s="79"/>
      <c r="K179" s="67"/>
      <c r="L179" s="68"/>
      <c r="M179" s="68"/>
      <c r="N179" s="68"/>
    </row>
    <row r="180" spans="1:14" ht="26.25" thickBot="1">
      <c r="A180" s="216"/>
      <c r="B180" s="208" t="s">
        <v>45</v>
      </c>
      <c r="C180" s="209"/>
      <c r="D180" s="209"/>
      <c r="E180" s="113"/>
      <c r="F180" s="52">
        <v>0</v>
      </c>
      <c r="G180" s="52">
        <v>0</v>
      </c>
      <c r="H180" s="52">
        <v>0</v>
      </c>
      <c r="I180" s="52">
        <v>0</v>
      </c>
      <c r="J180" s="80"/>
      <c r="K180" s="81"/>
      <c r="L180" s="68"/>
      <c r="M180" s="68"/>
      <c r="N180" s="68"/>
    </row>
    <row r="181" spans="1:14" ht="12.75" hidden="1" outlineLevel="1">
      <c r="A181" s="217"/>
      <c r="B181" s="36" t="s">
        <v>70</v>
      </c>
      <c r="C181" s="130"/>
      <c r="D181" s="130"/>
      <c r="E181" s="133"/>
      <c r="F181" s="120">
        <f aca="true" t="shared" si="34" ref="F181:K181">SUM(F183:F185)</f>
        <v>8000</v>
      </c>
      <c r="G181" s="120">
        <f t="shared" si="34"/>
        <v>8000</v>
      </c>
      <c r="H181" s="120">
        <f t="shared" si="34"/>
        <v>0</v>
      </c>
      <c r="I181" s="120">
        <f t="shared" si="34"/>
        <v>0</v>
      </c>
      <c r="J181" s="122">
        <f t="shared" si="34"/>
        <v>0</v>
      </c>
      <c r="K181" s="122">
        <f t="shared" si="34"/>
        <v>0</v>
      </c>
      <c r="L181" s="170">
        <v>2015</v>
      </c>
      <c r="M181" s="68"/>
      <c r="N181" s="68"/>
    </row>
    <row r="182" spans="1:14" ht="12.75" hidden="1" outlineLevel="1">
      <c r="A182" s="218"/>
      <c r="B182" s="34" t="s">
        <v>44</v>
      </c>
      <c r="C182" s="131"/>
      <c r="D182" s="131"/>
      <c r="E182" s="134"/>
      <c r="F182" s="121"/>
      <c r="G182" s="121"/>
      <c r="H182" s="121"/>
      <c r="I182" s="121"/>
      <c r="J182" s="123"/>
      <c r="K182" s="123"/>
      <c r="L182" s="171"/>
      <c r="M182" s="68"/>
      <c r="N182" s="68"/>
    </row>
    <row r="183" spans="1:14" ht="12.75" hidden="1" outlineLevel="1">
      <c r="A183" s="215"/>
      <c r="B183" s="34" t="s">
        <v>16</v>
      </c>
      <c r="C183" s="131"/>
      <c r="D183" s="131"/>
      <c r="E183" s="134"/>
      <c r="F183" s="41">
        <v>8000</v>
      </c>
      <c r="G183" s="41">
        <f>F183</f>
        <v>8000</v>
      </c>
      <c r="H183" s="39">
        <v>0</v>
      </c>
      <c r="I183" s="39">
        <f>H183</f>
        <v>0</v>
      </c>
      <c r="J183" s="74">
        <f>H183/F183</f>
        <v>0</v>
      </c>
      <c r="K183" s="73">
        <f>I183/G183</f>
        <v>0</v>
      </c>
      <c r="L183" s="171"/>
      <c r="M183" s="68"/>
      <c r="N183" s="68"/>
    </row>
    <row r="184" spans="1:14" ht="12.75" hidden="1" outlineLevel="1">
      <c r="A184" s="215"/>
      <c r="B184" s="34" t="s">
        <v>17</v>
      </c>
      <c r="C184" s="131"/>
      <c r="D184" s="131"/>
      <c r="E184" s="134"/>
      <c r="F184" s="41">
        <v>0</v>
      </c>
      <c r="G184" s="41">
        <v>0</v>
      </c>
      <c r="H184" s="41">
        <v>0</v>
      </c>
      <c r="I184" s="41">
        <v>0</v>
      </c>
      <c r="J184" s="74"/>
      <c r="K184" s="73"/>
      <c r="L184" s="171"/>
      <c r="M184" s="68"/>
      <c r="N184" s="68"/>
    </row>
    <row r="185" spans="1:14" ht="26.25" hidden="1" outlineLevel="1" thickBot="1">
      <c r="A185" s="216"/>
      <c r="B185" s="35" t="s">
        <v>45</v>
      </c>
      <c r="C185" s="132"/>
      <c r="D185" s="132"/>
      <c r="E185" s="135"/>
      <c r="F185" s="43">
        <v>0</v>
      </c>
      <c r="G185" s="43">
        <v>0</v>
      </c>
      <c r="H185" s="43">
        <v>0</v>
      </c>
      <c r="I185" s="43">
        <v>0</v>
      </c>
      <c r="J185" s="75"/>
      <c r="K185" s="76"/>
      <c r="L185" s="171"/>
      <c r="M185" s="68"/>
      <c r="N185" s="68"/>
    </row>
    <row r="186" spans="1:14" s="172" customFormat="1" ht="12.75" hidden="1" outlineLevel="1">
      <c r="A186" s="217"/>
      <c r="B186" s="36" t="s">
        <v>71</v>
      </c>
      <c r="C186" s="130"/>
      <c r="D186" s="130"/>
      <c r="E186" s="133"/>
      <c r="F186" s="120">
        <f aca="true" t="shared" si="35" ref="F186:K186">SUM(F188:F190)</f>
        <v>11200</v>
      </c>
      <c r="G186" s="120">
        <f t="shared" si="35"/>
        <v>36400</v>
      </c>
      <c r="H186" s="120">
        <f t="shared" si="35"/>
        <v>0</v>
      </c>
      <c r="I186" s="120">
        <f t="shared" si="35"/>
        <v>0</v>
      </c>
      <c r="J186" s="122">
        <f t="shared" si="35"/>
        <v>0</v>
      </c>
      <c r="K186" s="122">
        <f t="shared" si="35"/>
        <v>0</v>
      </c>
      <c r="L186" s="170">
        <v>2016</v>
      </c>
      <c r="M186" s="171"/>
      <c r="N186" s="171"/>
    </row>
    <row r="187" spans="1:14" s="172" customFormat="1" ht="12.75" hidden="1" outlineLevel="1">
      <c r="A187" s="218"/>
      <c r="B187" s="34" t="s">
        <v>44</v>
      </c>
      <c r="C187" s="131"/>
      <c r="D187" s="131"/>
      <c r="E187" s="134"/>
      <c r="F187" s="121"/>
      <c r="G187" s="121"/>
      <c r="H187" s="121"/>
      <c r="I187" s="121"/>
      <c r="J187" s="123"/>
      <c r="K187" s="123"/>
      <c r="L187" s="170"/>
      <c r="M187" s="171"/>
      <c r="N187" s="171"/>
    </row>
    <row r="188" spans="1:14" s="172" customFormat="1" ht="12.75" hidden="1" outlineLevel="1">
      <c r="A188" s="215"/>
      <c r="B188" s="34" t="s">
        <v>16</v>
      </c>
      <c r="C188" s="131"/>
      <c r="D188" s="131"/>
      <c r="E188" s="134"/>
      <c r="F188" s="41">
        <v>11200</v>
      </c>
      <c r="G188" s="41">
        <f>25200+11200</f>
        <v>36400</v>
      </c>
      <c r="H188" s="39"/>
      <c r="I188" s="39">
        <f>H188</f>
        <v>0</v>
      </c>
      <c r="J188" s="74">
        <f>H188/F188</f>
        <v>0</v>
      </c>
      <c r="K188" s="73">
        <f>I188/G188</f>
        <v>0</v>
      </c>
      <c r="L188" s="170"/>
      <c r="M188" s="171"/>
      <c r="N188" s="171"/>
    </row>
    <row r="189" spans="1:14" s="172" customFormat="1" ht="12.75" hidden="1" outlineLevel="1">
      <c r="A189" s="215"/>
      <c r="B189" s="34" t="s">
        <v>17</v>
      </c>
      <c r="C189" s="131"/>
      <c r="D189" s="131"/>
      <c r="E189" s="134"/>
      <c r="F189" s="41">
        <v>0</v>
      </c>
      <c r="G189" s="41">
        <v>0</v>
      </c>
      <c r="H189" s="41">
        <v>0</v>
      </c>
      <c r="I189" s="41">
        <v>0</v>
      </c>
      <c r="J189" s="74"/>
      <c r="K189" s="73"/>
      <c r="L189" s="170"/>
      <c r="M189" s="171"/>
      <c r="N189" s="171"/>
    </row>
    <row r="190" spans="1:14" s="172" customFormat="1" ht="26.25" hidden="1" outlineLevel="1" thickBot="1">
      <c r="A190" s="216"/>
      <c r="B190" s="35" t="s">
        <v>45</v>
      </c>
      <c r="C190" s="132"/>
      <c r="D190" s="132"/>
      <c r="E190" s="135"/>
      <c r="F190" s="43">
        <v>0</v>
      </c>
      <c r="G190" s="43">
        <v>0</v>
      </c>
      <c r="H190" s="43">
        <v>0</v>
      </c>
      <c r="I190" s="43">
        <v>0</v>
      </c>
      <c r="J190" s="75"/>
      <c r="K190" s="76"/>
      <c r="L190" s="170"/>
      <c r="M190" s="171"/>
      <c r="N190" s="171"/>
    </row>
    <row r="191" spans="1:14" s="172" customFormat="1" ht="12.75" hidden="1" outlineLevel="1">
      <c r="A191" s="217"/>
      <c r="B191" s="36" t="s">
        <v>72</v>
      </c>
      <c r="C191" s="130"/>
      <c r="D191" s="130"/>
      <c r="E191" s="133"/>
      <c r="F191" s="120">
        <f aca="true" t="shared" si="36" ref="F191:K191">SUM(F193:F195)</f>
        <v>15680</v>
      </c>
      <c r="G191" s="120">
        <f t="shared" si="36"/>
        <v>146080</v>
      </c>
      <c r="H191" s="120">
        <f t="shared" si="36"/>
        <v>0</v>
      </c>
      <c r="I191" s="120">
        <f t="shared" si="36"/>
        <v>90304</v>
      </c>
      <c r="J191" s="122">
        <f t="shared" si="36"/>
        <v>0</v>
      </c>
      <c r="K191" s="122">
        <f t="shared" si="36"/>
        <v>0.6181818181818182</v>
      </c>
      <c r="L191" s="170">
        <v>2016</v>
      </c>
      <c r="M191" s="171"/>
      <c r="N191" s="171"/>
    </row>
    <row r="192" spans="1:14" s="172" customFormat="1" ht="12.75" hidden="1" outlineLevel="1">
      <c r="A192" s="218"/>
      <c r="B192" s="34" t="s">
        <v>44</v>
      </c>
      <c r="C192" s="131"/>
      <c r="D192" s="131"/>
      <c r="E192" s="134"/>
      <c r="F192" s="121"/>
      <c r="G192" s="121"/>
      <c r="H192" s="121"/>
      <c r="I192" s="121"/>
      <c r="J192" s="123"/>
      <c r="K192" s="123"/>
      <c r="L192" s="171"/>
      <c r="M192" s="171"/>
      <c r="N192" s="171"/>
    </row>
    <row r="193" spans="1:14" s="172" customFormat="1" ht="12.75" hidden="1" outlineLevel="1">
      <c r="A193" s="215"/>
      <c r="B193" s="34" t="s">
        <v>16</v>
      </c>
      <c r="C193" s="131"/>
      <c r="D193" s="131"/>
      <c r="E193" s="134"/>
      <c r="F193" s="41">
        <v>15680</v>
      </c>
      <c r="G193" s="41">
        <v>146080</v>
      </c>
      <c r="H193" s="39">
        <v>0</v>
      </c>
      <c r="I193" s="39">
        <v>90304</v>
      </c>
      <c r="J193" s="74">
        <f>H193/F193</f>
        <v>0</v>
      </c>
      <c r="K193" s="73">
        <f>I193/G193</f>
        <v>0.6181818181818182</v>
      </c>
      <c r="L193" s="171"/>
      <c r="M193" s="171"/>
      <c r="N193" s="171"/>
    </row>
    <row r="194" spans="1:14" s="172" customFormat="1" ht="12.75" hidden="1" outlineLevel="1">
      <c r="A194" s="215"/>
      <c r="B194" s="34" t="s">
        <v>17</v>
      </c>
      <c r="C194" s="131"/>
      <c r="D194" s="131"/>
      <c r="E194" s="134"/>
      <c r="F194" s="41">
        <v>0</v>
      </c>
      <c r="G194" s="41">
        <v>0</v>
      </c>
      <c r="H194" s="41">
        <v>0</v>
      </c>
      <c r="I194" s="41">
        <v>0</v>
      </c>
      <c r="J194" s="74"/>
      <c r="K194" s="73"/>
      <c r="L194" s="171"/>
      <c r="M194" s="171"/>
      <c r="N194" s="171"/>
    </row>
    <row r="195" spans="1:14" s="172" customFormat="1" ht="26.25" hidden="1" outlineLevel="1" thickBot="1">
      <c r="A195" s="216"/>
      <c r="B195" s="35" t="s">
        <v>45</v>
      </c>
      <c r="C195" s="132"/>
      <c r="D195" s="132"/>
      <c r="E195" s="135"/>
      <c r="F195" s="43">
        <v>0</v>
      </c>
      <c r="G195" s="43">
        <v>0</v>
      </c>
      <c r="H195" s="43">
        <v>0</v>
      </c>
      <c r="I195" s="43">
        <v>0</v>
      </c>
      <c r="J195" s="75"/>
      <c r="K195" s="76"/>
      <c r="L195" s="171"/>
      <c r="M195" s="171"/>
      <c r="N195" s="171"/>
    </row>
    <row r="196" spans="1:14" ht="12.75" hidden="1" outlineLevel="1">
      <c r="A196" s="217"/>
      <c r="B196" s="36" t="s">
        <v>73</v>
      </c>
      <c r="C196" s="130"/>
      <c r="D196" s="130"/>
      <c r="E196" s="133"/>
      <c r="F196" s="120">
        <f aca="true" t="shared" si="37" ref="F196:K196">SUM(F198:F200)</f>
        <v>0</v>
      </c>
      <c r="G196" s="120">
        <f t="shared" si="37"/>
        <v>0</v>
      </c>
      <c r="H196" s="120">
        <f>SUM(H198:H200)</f>
        <v>1771</v>
      </c>
      <c r="I196" s="120">
        <f t="shared" si="37"/>
        <v>1771</v>
      </c>
      <c r="J196" s="122">
        <f t="shared" si="37"/>
        <v>0</v>
      </c>
      <c r="K196" s="122">
        <f t="shared" si="37"/>
        <v>0</v>
      </c>
      <c r="L196" s="170">
        <v>2016</v>
      </c>
      <c r="M196" s="68"/>
      <c r="N196" s="68"/>
    </row>
    <row r="197" spans="1:14" ht="12.75" hidden="1" outlineLevel="1">
      <c r="A197" s="218"/>
      <c r="B197" s="34" t="s">
        <v>44</v>
      </c>
      <c r="C197" s="131"/>
      <c r="D197" s="131"/>
      <c r="E197" s="134"/>
      <c r="F197" s="121"/>
      <c r="G197" s="121"/>
      <c r="H197" s="121"/>
      <c r="I197" s="121"/>
      <c r="J197" s="123"/>
      <c r="K197" s="123"/>
      <c r="L197" s="68"/>
      <c r="M197" s="68"/>
      <c r="N197" s="68"/>
    </row>
    <row r="198" spans="1:14" ht="12.75" hidden="1" outlineLevel="1">
      <c r="A198" s="215"/>
      <c r="B198" s="34" t="s">
        <v>16</v>
      </c>
      <c r="C198" s="131"/>
      <c r="D198" s="131"/>
      <c r="E198" s="134"/>
      <c r="F198" s="41">
        <v>0</v>
      </c>
      <c r="G198" s="41">
        <v>0</v>
      </c>
      <c r="H198" s="39">
        <v>1771</v>
      </c>
      <c r="I198" s="39">
        <f>H198</f>
        <v>1771</v>
      </c>
      <c r="J198" s="74">
        <v>0</v>
      </c>
      <c r="K198" s="73">
        <v>0</v>
      </c>
      <c r="L198" s="68"/>
      <c r="M198" s="68"/>
      <c r="N198" s="68"/>
    </row>
    <row r="199" spans="1:14" ht="12.75" hidden="1" outlineLevel="1">
      <c r="A199" s="215"/>
      <c r="B199" s="34" t="s">
        <v>17</v>
      </c>
      <c r="C199" s="131"/>
      <c r="D199" s="131"/>
      <c r="E199" s="134"/>
      <c r="F199" s="41">
        <v>0</v>
      </c>
      <c r="G199" s="41">
        <v>0</v>
      </c>
      <c r="H199" s="41">
        <v>0</v>
      </c>
      <c r="I199" s="41">
        <v>0</v>
      </c>
      <c r="J199" s="74"/>
      <c r="K199" s="73"/>
      <c r="L199" s="68"/>
      <c r="M199" s="68"/>
      <c r="N199" s="68"/>
    </row>
    <row r="200" spans="1:14" ht="26.25" hidden="1" outlineLevel="1" thickBot="1">
      <c r="A200" s="216"/>
      <c r="B200" s="35" t="s">
        <v>45</v>
      </c>
      <c r="C200" s="132"/>
      <c r="D200" s="132"/>
      <c r="E200" s="135"/>
      <c r="F200" s="43">
        <v>0</v>
      </c>
      <c r="G200" s="43">
        <v>0</v>
      </c>
      <c r="H200" s="43">
        <v>0</v>
      </c>
      <c r="I200" s="43">
        <v>0</v>
      </c>
      <c r="J200" s="75"/>
      <c r="K200" s="76"/>
      <c r="L200" s="68"/>
      <c r="M200" s="68"/>
      <c r="N200" s="68"/>
    </row>
    <row r="201" spans="1:14" ht="12.75" collapsed="1">
      <c r="A201" s="214">
        <v>11</v>
      </c>
      <c r="B201" s="59" t="s">
        <v>74</v>
      </c>
      <c r="C201" s="205"/>
      <c r="D201" s="205"/>
      <c r="E201" s="111"/>
      <c r="F201" s="114">
        <f aca="true" t="shared" si="38" ref="F201:K201">SUM(F203:F205)</f>
        <v>15400</v>
      </c>
      <c r="G201" s="114">
        <f t="shared" si="38"/>
        <v>35538</v>
      </c>
      <c r="H201" s="114">
        <f t="shared" si="38"/>
        <v>-5988</v>
      </c>
      <c r="I201" s="114">
        <f t="shared" si="38"/>
        <v>13544</v>
      </c>
      <c r="J201" s="104">
        <f>SUM(J203:J205)</f>
        <v>-0.3888311688311688</v>
      </c>
      <c r="K201" s="104">
        <f t="shared" si="38"/>
        <v>0.3811131746299736</v>
      </c>
      <c r="L201" s="68"/>
      <c r="M201" s="68"/>
      <c r="N201" s="68"/>
    </row>
    <row r="202" spans="1:14" ht="12.75">
      <c r="A202" s="215"/>
      <c r="B202" s="206" t="s">
        <v>44</v>
      </c>
      <c r="C202" s="207"/>
      <c r="D202" s="207"/>
      <c r="E202" s="112"/>
      <c r="F202" s="115"/>
      <c r="G202" s="115"/>
      <c r="H202" s="115"/>
      <c r="I202" s="115"/>
      <c r="J202" s="105"/>
      <c r="K202" s="105"/>
      <c r="L202" s="68"/>
      <c r="M202" s="68"/>
      <c r="N202" s="68"/>
    </row>
    <row r="203" spans="1:14" ht="12.75">
      <c r="A203" s="215"/>
      <c r="B203" s="206" t="s">
        <v>16</v>
      </c>
      <c r="C203" s="207"/>
      <c r="D203" s="207"/>
      <c r="E203" s="112"/>
      <c r="F203" s="50">
        <v>15400</v>
      </c>
      <c r="G203" s="50">
        <f>35538</f>
        <v>35538</v>
      </c>
      <c r="H203" s="54">
        <v>-5988</v>
      </c>
      <c r="I203" s="54">
        <f>19532-5988</f>
        <v>13544</v>
      </c>
      <c r="J203" s="79">
        <f>H203/F203</f>
        <v>-0.3888311688311688</v>
      </c>
      <c r="K203" s="67">
        <f>I203/G203</f>
        <v>0.3811131746299736</v>
      </c>
      <c r="L203" s="68"/>
      <c r="M203" s="68"/>
      <c r="N203" s="68"/>
    </row>
    <row r="204" spans="1:14" ht="12.75">
      <c r="A204" s="215"/>
      <c r="B204" s="206" t="s">
        <v>17</v>
      </c>
      <c r="C204" s="207"/>
      <c r="D204" s="207"/>
      <c r="E204" s="112"/>
      <c r="F204" s="50">
        <v>0</v>
      </c>
      <c r="G204" s="50">
        <v>0</v>
      </c>
      <c r="H204" s="50">
        <v>0</v>
      </c>
      <c r="I204" s="50">
        <v>0</v>
      </c>
      <c r="J204" s="79"/>
      <c r="K204" s="67"/>
      <c r="L204" s="68"/>
      <c r="M204" s="68"/>
      <c r="N204" s="68"/>
    </row>
    <row r="205" spans="1:14" ht="26.25" thickBot="1">
      <c r="A205" s="216"/>
      <c r="B205" s="208" t="s">
        <v>45</v>
      </c>
      <c r="C205" s="209"/>
      <c r="D205" s="209"/>
      <c r="E205" s="113"/>
      <c r="F205" s="52">
        <v>0</v>
      </c>
      <c r="G205" s="52">
        <v>0</v>
      </c>
      <c r="H205" s="52">
        <v>0</v>
      </c>
      <c r="I205" s="52">
        <v>0</v>
      </c>
      <c r="J205" s="80"/>
      <c r="K205" s="81"/>
      <c r="L205" s="68"/>
      <c r="M205" s="68"/>
      <c r="N205" s="68"/>
    </row>
    <row r="206" spans="1:14" ht="25.5" hidden="1" outlineLevel="1">
      <c r="A206" s="217"/>
      <c r="B206" s="36" t="s">
        <v>75</v>
      </c>
      <c r="C206" s="130"/>
      <c r="D206" s="130"/>
      <c r="E206" s="133"/>
      <c r="F206" s="120">
        <f aca="true" t="shared" si="39" ref="F206:K206">SUM(F208:F210)</f>
        <v>22800</v>
      </c>
      <c r="G206" s="120">
        <f t="shared" si="39"/>
        <v>22800</v>
      </c>
      <c r="H206" s="120">
        <f t="shared" si="39"/>
        <v>0</v>
      </c>
      <c r="I206" s="120">
        <f t="shared" si="39"/>
        <v>0</v>
      </c>
      <c r="J206" s="122">
        <f t="shared" si="39"/>
        <v>0</v>
      </c>
      <c r="K206" s="122">
        <f t="shared" si="39"/>
        <v>0</v>
      </c>
      <c r="L206" s="170">
        <v>2015</v>
      </c>
      <c r="M206" s="68"/>
      <c r="N206" s="68"/>
    </row>
    <row r="207" spans="1:14" ht="12.75" hidden="1" outlineLevel="1">
      <c r="A207" s="218"/>
      <c r="B207" s="34" t="s">
        <v>44</v>
      </c>
      <c r="C207" s="131"/>
      <c r="D207" s="131"/>
      <c r="E207" s="134"/>
      <c r="F207" s="121"/>
      <c r="G207" s="121"/>
      <c r="H207" s="121"/>
      <c r="I207" s="121"/>
      <c r="J207" s="123"/>
      <c r="K207" s="123"/>
      <c r="L207" s="171"/>
      <c r="M207" s="68"/>
      <c r="N207" s="68"/>
    </row>
    <row r="208" spans="1:14" ht="12.75" hidden="1" outlineLevel="1">
      <c r="A208" s="215"/>
      <c r="B208" s="34" t="s">
        <v>16</v>
      </c>
      <c r="C208" s="131"/>
      <c r="D208" s="131"/>
      <c r="E208" s="134"/>
      <c r="F208" s="41">
        <v>22800</v>
      </c>
      <c r="G208" s="41">
        <f>F208</f>
        <v>22800</v>
      </c>
      <c r="H208" s="39">
        <v>0</v>
      </c>
      <c r="I208" s="39">
        <f>H208</f>
        <v>0</v>
      </c>
      <c r="J208" s="74">
        <f>H208/F208</f>
        <v>0</v>
      </c>
      <c r="K208" s="73">
        <f>I208/G208</f>
        <v>0</v>
      </c>
      <c r="L208" s="171"/>
      <c r="M208" s="68"/>
      <c r="N208" s="68"/>
    </row>
    <row r="209" spans="1:14" ht="12.75" hidden="1" outlineLevel="1">
      <c r="A209" s="215"/>
      <c r="B209" s="34" t="s">
        <v>17</v>
      </c>
      <c r="C209" s="131"/>
      <c r="D209" s="131"/>
      <c r="E209" s="134"/>
      <c r="F209" s="41">
        <v>0</v>
      </c>
      <c r="G209" s="41">
        <v>0</v>
      </c>
      <c r="H209" s="41">
        <v>0</v>
      </c>
      <c r="I209" s="41">
        <v>0</v>
      </c>
      <c r="J209" s="74"/>
      <c r="K209" s="73"/>
      <c r="L209" s="171"/>
      <c r="M209" s="68"/>
      <c r="N209" s="68"/>
    </row>
    <row r="210" spans="1:14" ht="26.25" hidden="1" outlineLevel="1" thickBot="1">
      <c r="A210" s="216"/>
      <c r="B210" s="35" t="s">
        <v>45</v>
      </c>
      <c r="C210" s="132"/>
      <c r="D210" s="132"/>
      <c r="E210" s="135"/>
      <c r="F210" s="43">
        <v>0</v>
      </c>
      <c r="G210" s="43">
        <v>0</v>
      </c>
      <c r="H210" s="43">
        <v>0</v>
      </c>
      <c r="I210" s="43">
        <v>0</v>
      </c>
      <c r="J210" s="75"/>
      <c r="K210" s="76"/>
      <c r="L210" s="171"/>
      <c r="M210" s="68"/>
      <c r="N210" s="68"/>
    </row>
    <row r="211" spans="1:14" ht="25.5" hidden="1" outlineLevel="1">
      <c r="A211" s="217"/>
      <c r="B211" s="36" t="s">
        <v>76</v>
      </c>
      <c r="C211" s="130"/>
      <c r="D211" s="130"/>
      <c r="E211" s="133"/>
      <c r="F211" s="120">
        <f aca="true" t="shared" si="40" ref="F211:K211">SUM(F213:F215)</f>
        <v>3540</v>
      </c>
      <c r="G211" s="120">
        <f t="shared" si="40"/>
        <v>3540</v>
      </c>
      <c r="H211" s="120">
        <f t="shared" si="40"/>
        <v>0</v>
      </c>
      <c r="I211" s="120">
        <f t="shared" si="40"/>
        <v>0</v>
      </c>
      <c r="J211" s="122">
        <f t="shared" si="40"/>
        <v>0</v>
      </c>
      <c r="K211" s="122">
        <f t="shared" si="40"/>
        <v>0</v>
      </c>
      <c r="L211" s="170">
        <v>2015</v>
      </c>
      <c r="M211" s="68"/>
      <c r="N211" s="68"/>
    </row>
    <row r="212" spans="1:14" ht="12.75" hidden="1" outlineLevel="1">
      <c r="A212" s="218"/>
      <c r="B212" s="34" t="s">
        <v>44</v>
      </c>
      <c r="C212" s="131"/>
      <c r="D212" s="131"/>
      <c r="E212" s="134"/>
      <c r="F212" s="121"/>
      <c r="G212" s="121"/>
      <c r="H212" s="121"/>
      <c r="I212" s="121"/>
      <c r="J212" s="123"/>
      <c r="K212" s="123"/>
      <c r="L212" s="171"/>
      <c r="M212" s="68"/>
      <c r="N212" s="68"/>
    </row>
    <row r="213" spans="1:14" ht="12.75" hidden="1" outlineLevel="1">
      <c r="A213" s="215"/>
      <c r="B213" s="34" t="s">
        <v>16</v>
      </c>
      <c r="C213" s="131"/>
      <c r="D213" s="131"/>
      <c r="E213" s="134"/>
      <c r="F213" s="41">
        <v>3540</v>
      </c>
      <c r="G213" s="41">
        <f>F213</f>
        <v>3540</v>
      </c>
      <c r="H213" s="39">
        <v>0</v>
      </c>
      <c r="I213" s="39">
        <f>H213</f>
        <v>0</v>
      </c>
      <c r="J213" s="74">
        <f>H213/F213</f>
        <v>0</v>
      </c>
      <c r="K213" s="73">
        <f>I213/G213</f>
        <v>0</v>
      </c>
      <c r="L213" s="171"/>
      <c r="M213" s="68"/>
      <c r="N213" s="68"/>
    </row>
    <row r="214" spans="1:14" ht="12.75" hidden="1" outlineLevel="1">
      <c r="A214" s="215"/>
      <c r="B214" s="34" t="s">
        <v>17</v>
      </c>
      <c r="C214" s="131"/>
      <c r="D214" s="131"/>
      <c r="E214" s="134"/>
      <c r="F214" s="41">
        <v>0</v>
      </c>
      <c r="G214" s="41">
        <v>0</v>
      </c>
      <c r="H214" s="41">
        <v>0</v>
      </c>
      <c r="I214" s="41">
        <v>0</v>
      </c>
      <c r="J214" s="74"/>
      <c r="K214" s="73"/>
      <c r="L214" s="171"/>
      <c r="M214" s="68"/>
      <c r="N214" s="68"/>
    </row>
    <row r="215" spans="1:14" ht="26.25" hidden="1" outlineLevel="1" thickBot="1">
      <c r="A215" s="216"/>
      <c r="B215" s="35" t="s">
        <v>45</v>
      </c>
      <c r="C215" s="132"/>
      <c r="D215" s="132"/>
      <c r="E215" s="135"/>
      <c r="F215" s="43">
        <v>0</v>
      </c>
      <c r="G215" s="43">
        <v>0</v>
      </c>
      <c r="H215" s="43">
        <v>0</v>
      </c>
      <c r="I215" s="43">
        <v>0</v>
      </c>
      <c r="J215" s="75"/>
      <c r="K215" s="76"/>
      <c r="L215" s="171"/>
      <c r="M215" s="68"/>
      <c r="N215" s="68"/>
    </row>
    <row r="216" spans="1:14" ht="12.75" hidden="1" outlineLevel="1">
      <c r="A216" s="217"/>
      <c r="B216" s="36" t="s">
        <v>77</v>
      </c>
      <c r="C216" s="130"/>
      <c r="D216" s="130"/>
      <c r="E216" s="133"/>
      <c r="F216" s="120">
        <f aca="true" t="shared" si="41" ref="F216:K216">SUM(F218:F220)</f>
        <v>700</v>
      </c>
      <c r="G216" s="120">
        <f t="shared" si="41"/>
        <v>700</v>
      </c>
      <c r="H216" s="120">
        <f t="shared" si="41"/>
        <v>703</v>
      </c>
      <c r="I216" s="120">
        <f t="shared" si="41"/>
        <v>703</v>
      </c>
      <c r="J216" s="122">
        <f t="shared" si="41"/>
        <v>1.0042857142857142</v>
      </c>
      <c r="K216" s="122">
        <f t="shared" si="41"/>
        <v>1.0042857142857142</v>
      </c>
      <c r="L216" s="170">
        <v>2015</v>
      </c>
      <c r="M216" s="68"/>
      <c r="N216" s="68"/>
    </row>
    <row r="217" spans="1:14" ht="12.75" hidden="1" outlineLevel="1">
      <c r="A217" s="218"/>
      <c r="B217" s="34" t="s">
        <v>44</v>
      </c>
      <c r="C217" s="131"/>
      <c r="D217" s="131"/>
      <c r="E217" s="134"/>
      <c r="F217" s="121"/>
      <c r="G217" s="121"/>
      <c r="H217" s="121"/>
      <c r="I217" s="121"/>
      <c r="J217" s="123"/>
      <c r="K217" s="123"/>
      <c r="L217" s="171"/>
      <c r="M217" s="68"/>
      <c r="N217" s="68"/>
    </row>
    <row r="218" spans="1:14" ht="12.75" hidden="1" outlineLevel="1">
      <c r="A218" s="215"/>
      <c r="B218" s="34" t="s">
        <v>16</v>
      </c>
      <c r="C218" s="131"/>
      <c r="D218" s="131"/>
      <c r="E218" s="134"/>
      <c r="F218" s="41">
        <v>700</v>
      </c>
      <c r="G218" s="41">
        <f>F218</f>
        <v>700</v>
      </c>
      <c r="H218" s="39">
        <v>703</v>
      </c>
      <c r="I218" s="39">
        <f>H218</f>
        <v>703</v>
      </c>
      <c r="J218" s="74">
        <f>H218/F218</f>
        <v>1.0042857142857142</v>
      </c>
      <c r="K218" s="73">
        <f>I218/G218</f>
        <v>1.0042857142857142</v>
      </c>
      <c r="L218" s="171"/>
      <c r="M218" s="68"/>
      <c r="N218" s="68"/>
    </row>
    <row r="219" spans="1:14" ht="12.75" hidden="1" outlineLevel="1">
      <c r="A219" s="215"/>
      <c r="B219" s="34" t="s">
        <v>17</v>
      </c>
      <c r="C219" s="131"/>
      <c r="D219" s="131"/>
      <c r="E219" s="134"/>
      <c r="F219" s="41">
        <v>0</v>
      </c>
      <c r="G219" s="41">
        <v>0</v>
      </c>
      <c r="H219" s="41">
        <v>0</v>
      </c>
      <c r="I219" s="41">
        <v>0</v>
      </c>
      <c r="J219" s="74"/>
      <c r="K219" s="73"/>
      <c r="L219" s="171"/>
      <c r="M219" s="68"/>
      <c r="N219" s="68"/>
    </row>
    <row r="220" spans="1:14" ht="26.25" hidden="1" outlineLevel="1" thickBot="1">
      <c r="A220" s="216"/>
      <c r="B220" s="35" t="s">
        <v>45</v>
      </c>
      <c r="C220" s="132"/>
      <c r="D220" s="132"/>
      <c r="E220" s="135"/>
      <c r="F220" s="43">
        <v>0</v>
      </c>
      <c r="G220" s="43">
        <v>0</v>
      </c>
      <c r="H220" s="43">
        <v>0</v>
      </c>
      <c r="I220" s="43">
        <v>0</v>
      </c>
      <c r="J220" s="75"/>
      <c r="K220" s="76"/>
      <c r="L220" s="171"/>
      <c r="M220" s="68"/>
      <c r="N220" s="68"/>
    </row>
    <row r="221" spans="1:14" ht="12.75" hidden="1" outlineLevel="1">
      <c r="A221" s="217"/>
      <c r="B221" s="36" t="s">
        <v>78</v>
      </c>
      <c r="C221" s="130"/>
      <c r="D221" s="130"/>
      <c r="E221" s="133"/>
      <c r="F221" s="120">
        <f aca="true" t="shared" si="42" ref="F221:K221">SUM(F223:F225)</f>
        <v>15300</v>
      </c>
      <c r="G221" s="120">
        <f t="shared" si="42"/>
        <v>15300</v>
      </c>
      <c r="H221" s="120">
        <f t="shared" si="42"/>
        <v>0</v>
      </c>
      <c r="I221" s="120">
        <f t="shared" si="42"/>
        <v>0</v>
      </c>
      <c r="J221" s="122">
        <f t="shared" si="42"/>
        <v>0</v>
      </c>
      <c r="K221" s="122">
        <f t="shared" si="42"/>
        <v>0</v>
      </c>
      <c r="L221" s="170">
        <v>2016</v>
      </c>
      <c r="M221" s="68"/>
      <c r="N221" s="68"/>
    </row>
    <row r="222" spans="1:14" ht="12.75" hidden="1" outlineLevel="1">
      <c r="A222" s="218"/>
      <c r="B222" s="34" t="s">
        <v>44</v>
      </c>
      <c r="C222" s="131"/>
      <c r="D222" s="131"/>
      <c r="E222" s="134"/>
      <c r="F222" s="121"/>
      <c r="G222" s="121"/>
      <c r="H222" s="121"/>
      <c r="I222" s="121"/>
      <c r="J222" s="123"/>
      <c r="K222" s="123"/>
      <c r="L222" s="68"/>
      <c r="M222" s="68"/>
      <c r="N222" s="68"/>
    </row>
    <row r="223" spans="1:14" ht="12.75" hidden="1" outlineLevel="1">
      <c r="A223" s="215"/>
      <c r="B223" s="34" t="s">
        <v>16</v>
      </c>
      <c r="C223" s="131"/>
      <c r="D223" s="131"/>
      <c r="E223" s="134"/>
      <c r="F223" s="41">
        <v>15300</v>
      </c>
      <c r="G223" s="41">
        <v>15300</v>
      </c>
      <c r="H223" s="39">
        <v>0</v>
      </c>
      <c r="I223" s="39">
        <f>H223</f>
        <v>0</v>
      </c>
      <c r="J223" s="74">
        <f>H223/F223</f>
        <v>0</v>
      </c>
      <c r="K223" s="73">
        <f>I223/G223</f>
        <v>0</v>
      </c>
      <c r="L223" s="68"/>
      <c r="M223" s="68"/>
      <c r="N223" s="68"/>
    </row>
    <row r="224" spans="1:14" ht="12.75" hidden="1" outlineLevel="1">
      <c r="A224" s="215"/>
      <c r="B224" s="34" t="s">
        <v>17</v>
      </c>
      <c r="C224" s="131"/>
      <c r="D224" s="131"/>
      <c r="E224" s="134"/>
      <c r="F224" s="41">
        <v>0</v>
      </c>
      <c r="G224" s="41">
        <v>0</v>
      </c>
      <c r="H224" s="41">
        <v>0</v>
      </c>
      <c r="I224" s="41">
        <v>0</v>
      </c>
      <c r="J224" s="74"/>
      <c r="K224" s="73"/>
      <c r="L224" s="68"/>
      <c r="M224" s="68"/>
      <c r="N224" s="68"/>
    </row>
    <row r="225" spans="1:14" ht="26.25" hidden="1" outlineLevel="1" thickBot="1">
      <c r="A225" s="216"/>
      <c r="B225" s="35" t="s">
        <v>45</v>
      </c>
      <c r="C225" s="132"/>
      <c r="D225" s="132"/>
      <c r="E225" s="135"/>
      <c r="F225" s="43">
        <v>0</v>
      </c>
      <c r="G225" s="43">
        <v>0</v>
      </c>
      <c r="H225" s="43">
        <v>0</v>
      </c>
      <c r="I225" s="43">
        <v>0</v>
      </c>
      <c r="J225" s="75"/>
      <c r="K225" s="76"/>
      <c r="L225" s="68"/>
      <c r="M225" s="68"/>
      <c r="N225" s="68"/>
    </row>
    <row r="226" spans="1:14" ht="12.75" hidden="1" outlineLevel="1">
      <c r="A226" s="217"/>
      <c r="B226" s="36" t="s">
        <v>80</v>
      </c>
      <c r="C226" s="130"/>
      <c r="D226" s="130"/>
      <c r="E226" s="133"/>
      <c r="F226" s="120">
        <f aca="true" t="shared" si="43" ref="F226:K226">SUM(F228:F230)</f>
        <v>44600</v>
      </c>
      <c r="G226" s="120">
        <f t="shared" si="43"/>
        <v>44600</v>
      </c>
      <c r="H226" s="120">
        <f t="shared" si="43"/>
        <v>0</v>
      </c>
      <c r="I226" s="120">
        <f t="shared" si="43"/>
        <v>0</v>
      </c>
      <c r="J226" s="122">
        <f t="shared" si="43"/>
        <v>0</v>
      </c>
      <c r="K226" s="122">
        <f t="shared" si="43"/>
        <v>0</v>
      </c>
      <c r="L226" s="170">
        <v>2016</v>
      </c>
      <c r="M226" s="68"/>
      <c r="N226" s="68"/>
    </row>
    <row r="227" spans="1:14" ht="12.75" hidden="1" outlineLevel="1">
      <c r="A227" s="218"/>
      <c r="B227" s="34" t="s">
        <v>44</v>
      </c>
      <c r="C227" s="131"/>
      <c r="D227" s="131"/>
      <c r="E227" s="134"/>
      <c r="F227" s="121"/>
      <c r="G227" s="121"/>
      <c r="H227" s="121"/>
      <c r="I227" s="121"/>
      <c r="J227" s="123"/>
      <c r="K227" s="123"/>
      <c r="L227" s="68"/>
      <c r="M227" s="68"/>
      <c r="N227" s="68"/>
    </row>
    <row r="228" spans="1:14" ht="12.75" hidden="1" outlineLevel="1">
      <c r="A228" s="215"/>
      <c r="B228" s="34" t="s">
        <v>16</v>
      </c>
      <c r="C228" s="131"/>
      <c r="D228" s="131"/>
      <c r="E228" s="134"/>
      <c r="F228" s="41">
        <v>44600</v>
      </c>
      <c r="G228" s="41">
        <f>F228</f>
        <v>44600</v>
      </c>
      <c r="H228" s="39">
        <v>0</v>
      </c>
      <c r="I228" s="39">
        <f>H228</f>
        <v>0</v>
      </c>
      <c r="J228" s="74">
        <f>H228/F228</f>
        <v>0</v>
      </c>
      <c r="K228" s="73">
        <f>I228/G228</f>
        <v>0</v>
      </c>
      <c r="L228" s="68"/>
      <c r="M228" s="68"/>
      <c r="N228" s="68"/>
    </row>
    <row r="229" spans="1:14" ht="12.75" hidden="1" outlineLevel="1">
      <c r="A229" s="215"/>
      <c r="B229" s="34" t="s">
        <v>17</v>
      </c>
      <c r="C229" s="131"/>
      <c r="D229" s="131"/>
      <c r="E229" s="134"/>
      <c r="F229" s="41">
        <v>0</v>
      </c>
      <c r="G229" s="41">
        <v>0</v>
      </c>
      <c r="H229" s="41">
        <v>0</v>
      </c>
      <c r="I229" s="41">
        <v>0</v>
      </c>
      <c r="J229" s="74"/>
      <c r="K229" s="73"/>
      <c r="L229" s="68"/>
      <c r="M229" s="68"/>
      <c r="N229" s="68"/>
    </row>
    <row r="230" spans="1:14" ht="26.25" hidden="1" outlineLevel="1" thickBot="1">
      <c r="A230" s="216"/>
      <c r="B230" s="35" t="s">
        <v>45</v>
      </c>
      <c r="C230" s="132"/>
      <c r="D230" s="132"/>
      <c r="E230" s="135"/>
      <c r="F230" s="43">
        <v>0</v>
      </c>
      <c r="G230" s="43">
        <v>0</v>
      </c>
      <c r="H230" s="43">
        <v>0</v>
      </c>
      <c r="I230" s="43">
        <v>0</v>
      </c>
      <c r="J230" s="75"/>
      <c r="K230" s="76"/>
      <c r="L230" s="68"/>
      <c r="M230" s="68"/>
      <c r="N230" s="68"/>
    </row>
    <row r="231" spans="1:14" ht="12.75" hidden="1" outlineLevel="1">
      <c r="A231" s="217"/>
      <c r="B231" s="36" t="s">
        <v>81</v>
      </c>
      <c r="C231" s="130"/>
      <c r="D231" s="130"/>
      <c r="E231" s="133"/>
      <c r="F231" s="120">
        <f aca="true" t="shared" si="44" ref="F231:K231">SUM(F233:F235)</f>
        <v>5000</v>
      </c>
      <c r="G231" s="120">
        <f t="shared" si="44"/>
        <v>5000</v>
      </c>
      <c r="H231" s="120">
        <f t="shared" si="44"/>
        <v>4673</v>
      </c>
      <c r="I231" s="120">
        <f t="shared" si="44"/>
        <v>4673</v>
      </c>
      <c r="J231" s="122">
        <f t="shared" si="44"/>
        <v>0.9346</v>
      </c>
      <c r="K231" s="122">
        <f t="shared" si="44"/>
        <v>0.9346</v>
      </c>
      <c r="L231" s="170">
        <v>2015</v>
      </c>
      <c r="M231" s="68"/>
      <c r="N231" s="68"/>
    </row>
    <row r="232" spans="1:14" ht="12.75" hidden="1" outlineLevel="1">
      <c r="A232" s="218"/>
      <c r="B232" s="34" t="s">
        <v>44</v>
      </c>
      <c r="C232" s="131"/>
      <c r="D232" s="131"/>
      <c r="E232" s="134"/>
      <c r="F232" s="121"/>
      <c r="G232" s="121"/>
      <c r="H232" s="121"/>
      <c r="I232" s="121"/>
      <c r="J232" s="123"/>
      <c r="K232" s="123"/>
      <c r="L232" s="171"/>
      <c r="M232" s="68"/>
      <c r="N232" s="68"/>
    </row>
    <row r="233" spans="1:14" ht="12.75" hidden="1" outlineLevel="1">
      <c r="A233" s="215"/>
      <c r="B233" s="34" t="s">
        <v>16</v>
      </c>
      <c r="C233" s="131"/>
      <c r="D233" s="131"/>
      <c r="E233" s="134"/>
      <c r="F233" s="41">
        <v>5000</v>
      </c>
      <c r="G233" s="41">
        <f>F233</f>
        <v>5000</v>
      </c>
      <c r="H233" s="39">
        <v>4673</v>
      </c>
      <c r="I233" s="39">
        <f>H233</f>
        <v>4673</v>
      </c>
      <c r="J233" s="74">
        <f>H233/F233</f>
        <v>0.9346</v>
      </c>
      <c r="K233" s="73">
        <f>I233/G233</f>
        <v>0.9346</v>
      </c>
      <c r="L233" s="171"/>
      <c r="M233" s="68"/>
      <c r="N233" s="68"/>
    </row>
    <row r="234" spans="1:14" ht="12.75" hidden="1" outlineLevel="1">
      <c r="A234" s="215"/>
      <c r="B234" s="34" t="s">
        <v>17</v>
      </c>
      <c r="C234" s="131"/>
      <c r="D234" s="131"/>
      <c r="E234" s="134"/>
      <c r="F234" s="41">
        <v>0</v>
      </c>
      <c r="G234" s="41">
        <v>0</v>
      </c>
      <c r="H234" s="41">
        <v>0</v>
      </c>
      <c r="I234" s="41">
        <v>0</v>
      </c>
      <c r="J234" s="74"/>
      <c r="K234" s="73"/>
      <c r="L234" s="171"/>
      <c r="M234" s="68"/>
      <c r="N234" s="68"/>
    </row>
    <row r="235" spans="1:14" ht="26.25" hidden="1" outlineLevel="1" thickBot="1">
      <c r="A235" s="216"/>
      <c r="B235" s="35" t="s">
        <v>45</v>
      </c>
      <c r="C235" s="132"/>
      <c r="D235" s="132"/>
      <c r="E235" s="135"/>
      <c r="F235" s="43">
        <v>0</v>
      </c>
      <c r="G235" s="43">
        <v>0</v>
      </c>
      <c r="H235" s="43">
        <v>0</v>
      </c>
      <c r="I235" s="43">
        <v>0</v>
      </c>
      <c r="J235" s="82"/>
      <c r="K235" s="83"/>
      <c r="L235" s="68"/>
      <c r="M235" s="68"/>
      <c r="N235" s="68"/>
    </row>
    <row r="236" spans="1:14" ht="12.75" hidden="1" outlineLevel="1">
      <c r="A236" s="217"/>
      <c r="B236" s="36" t="s">
        <v>82</v>
      </c>
      <c r="C236" s="130"/>
      <c r="D236" s="130"/>
      <c r="E236" s="133"/>
      <c r="F236" s="120">
        <f aca="true" t="shared" si="45" ref="F236:K236">SUM(F238:F240)</f>
        <v>30100</v>
      </c>
      <c r="G236" s="120">
        <f t="shared" si="45"/>
        <v>30100</v>
      </c>
      <c r="H236" s="120">
        <f t="shared" si="45"/>
        <v>0</v>
      </c>
      <c r="I236" s="120">
        <f t="shared" si="45"/>
        <v>0</v>
      </c>
      <c r="J236" s="122">
        <f t="shared" si="45"/>
        <v>0</v>
      </c>
      <c r="K236" s="122">
        <f t="shared" si="45"/>
        <v>0</v>
      </c>
      <c r="L236" s="170">
        <v>2016</v>
      </c>
      <c r="M236" s="68"/>
      <c r="N236" s="68"/>
    </row>
    <row r="237" spans="1:14" ht="12.75" hidden="1" outlineLevel="1">
      <c r="A237" s="218"/>
      <c r="B237" s="34" t="s">
        <v>44</v>
      </c>
      <c r="C237" s="131"/>
      <c r="D237" s="131"/>
      <c r="E237" s="134"/>
      <c r="F237" s="121"/>
      <c r="G237" s="121"/>
      <c r="H237" s="121"/>
      <c r="I237" s="121"/>
      <c r="J237" s="123"/>
      <c r="K237" s="123"/>
      <c r="L237" s="170"/>
      <c r="M237" s="68"/>
      <c r="N237" s="68"/>
    </row>
    <row r="238" spans="1:14" ht="12.75" hidden="1" outlineLevel="1">
      <c r="A238" s="215"/>
      <c r="B238" s="34" t="s">
        <v>16</v>
      </c>
      <c r="C238" s="131"/>
      <c r="D238" s="131"/>
      <c r="E238" s="134"/>
      <c r="F238" s="41">
        <v>30100</v>
      </c>
      <c r="G238" s="41">
        <f>F238</f>
        <v>30100</v>
      </c>
      <c r="H238" s="39">
        <v>0</v>
      </c>
      <c r="I238" s="39">
        <f>H238</f>
        <v>0</v>
      </c>
      <c r="J238" s="74">
        <f>H238/F238</f>
        <v>0</v>
      </c>
      <c r="K238" s="73">
        <f>I238/G238</f>
        <v>0</v>
      </c>
      <c r="L238" s="170"/>
      <c r="M238" s="68"/>
      <c r="N238" s="68"/>
    </row>
    <row r="239" spans="1:14" ht="12.75" hidden="1" outlineLevel="1">
      <c r="A239" s="215"/>
      <c r="B239" s="34" t="s">
        <v>17</v>
      </c>
      <c r="C239" s="131"/>
      <c r="D239" s="131"/>
      <c r="E239" s="134"/>
      <c r="F239" s="41">
        <v>0</v>
      </c>
      <c r="G239" s="41">
        <v>0</v>
      </c>
      <c r="H239" s="41">
        <v>0</v>
      </c>
      <c r="I239" s="41">
        <v>0</v>
      </c>
      <c r="J239" s="74"/>
      <c r="K239" s="73"/>
      <c r="L239" s="170"/>
      <c r="M239" s="68"/>
      <c r="N239" s="68"/>
    </row>
    <row r="240" spans="1:14" ht="26.25" hidden="1" outlineLevel="1" thickBot="1">
      <c r="A240" s="216"/>
      <c r="B240" s="35" t="s">
        <v>45</v>
      </c>
      <c r="C240" s="132"/>
      <c r="D240" s="132"/>
      <c r="E240" s="135"/>
      <c r="F240" s="43">
        <v>0</v>
      </c>
      <c r="G240" s="43">
        <v>0</v>
      </c>
      <c r="H240" s="43">
        <v>0</v>
      </c>
      <c r="I240" s="43">
        <v>0</v>
      </c>
      <c r="J240" s="75"/>
      <c r="K240" s="76"/>
      <c r="L240" s="170"/>
      <c r="M240" s="68"/>
      <c r="N240" s="68"/>
    </row>
    <row r="241" spans="1:14" ht="12.75" hidden="1" outlineLevel="1">
      <c r="A241" s="217"/>
      <c r="B241" s="36" t="s">
        <v>83</v>
      </c>
      <c r="C241" s="130"/>
      <c r="D241" s="130"/>
      <c r="E241" s="133"/>
      <c r="F241" s="120">
        <f aca="true" t="shared" si="46" ref="F241:K241">SUM(F243:F245)</f>
        <v>0</v>
      </c>
      <c r="G241" s="120">
        <f t="shared" si="46"/>
        <v>0</v>
      </c>
      <c r="H241" s="120">
        <f t="shared" si="46"/>
        <v>1518</v>
      </c>
      <c r="I241" s="120">
        <f t="shared" si="46"/>
        <v>2168</v>
      </c>
      <c r="J241" s="122">
        <f t="shared" si="46"/>
        <v>0</v>
      </c>
      <c r="K241" s="122">
        <f t="shared" si="46"/>
        <v>0</v>
      </c>
      <c r="L241" s="170">
        <v>2016</v>
      </c>
      <c r="M241" s="68"/>
      <c r="N241" s="68"/>
    </row>
    <row r="242" spans="1:14" ht="12.75" hidden="1" outlineLevel="1">
      <c r="A242" s="218"/>
      <c r="B242" s="34" t="s">
        <v>44</v>
      </c>
      <c r="C242" s="131"/>
      <c r="D242" s="131"/>
      <c r="E242" s="134"/>
      <c r="F242" s="121"/>
      <c r="G242" s="121"/>
      <c r="H242" s="121"/>
      <c r="I242" s="121"/>
      <c r="J242" s="123"/>
      <c r="K242" s="123"/>
      <c r="L242" s="68"/>
      <c r="M242" s="68"/>
      <c r="N242" s="68"/>
    </row>
    <row r="243" spans="1:14" ht="12.75" hidden="1" outlineLevel="1">
      <c r="A243" s="215"/>
      <c r="B243" s="34" t="s">
        <v>16</v>
      </c>
      <c r="C243" s="131"/>
      <c r="D243" s="131"/>
      <c r="E243" s="134"/>
      <c r="F243" s="41">
        <v>0</v>
      </c>
      <c r="G243" s="41">
        <f>F243</f>
        <v>0</v>
      </c>
      <c r="H243" s="39">
        <v>1518</v>
      </c>
      <c r="I243" s="39">
        <f>650+1518</f>
        <v>2168</v>
      </c>
      <c r="J243" s="74">
        <v>0</v>
      </c>
      <c r="K243" s="73">
        <v>0</v>
      </c>
      <c r="L243" s="68"/>
      <c r="M243" s="68"/>
      <c r="N243" s="68"/>
    </row>
    <row r="244" spans="1:14" ht="12.75" hidden="1" outlineLevel="1">
      <c r="A244" s="215"/>
      <c r="B244" s="34" t="s">
        <v>17</v>
      </c>
      <c r="C244" s="131"/>
      <c r="D244" s="131"/>
      <c r="E244" s="134"/>
      <c r="F244" s="41">
        <v>0</v>
      </c>
      <c r="G244" s="41">
        <v>0</v>
      </c>
      <c r="H244" s="41">
        <v>0</v>
      </c>
      <c r="I244" s="41">
        <v>0</v>
      </c>
      <c r="J244" s="74"/>
      <c r="K244" s="73"/>
      <c r="L244" s="68"/>
      <c r="M244" s="68"/>
      <c r="N244" s="68"/>
    </row>
    <row r="245" spans="1:14" ht="26.25" hidden="1" outlineLevel="1" thickBot="1">
      <c r="A245" s="216"/>
      <c r="B245" s="35" t="s">
        <v>45</v>
      </c>
      <c r="C245" s="132"/>
      <c r="D245" s="132"/>
      <c r="E245" s="135"/>
      <c r="F245" s="43">
        <v>0</v>
      </c>
      <c r="G245" s="43">
        <v>0</v>
      </c>
      <c r="H245" s="43">
        <v>0</v>
      </c>
      <c r="I245" s="43">
        <v>0</v>
      </c>
      <c r="J245" s="75"/>
      <c r="K245" s="76"/>
      <c r="L245" s="68"/>
      <c r="M245" s="68"/>
      <c r="N245" s="68"/>
    </row>
    <row r="246" spans="1:14" ht="12.75" hidden="1" outlineLevel="1">
      <c r="A246" s="217"/>
      <c r="B246" s="36" t="s">
        <v>84</v>
      </c>
      <c r="C246" s="130"/>
      <c r="D246" s="130"/>
      <c r="E246" s="133"/>
      <c r="F246" s="120">
        <f aca="true" t="shared" si="47" ref="F246:K246">SUM(F248:F250)</f>
        <v>3750</v>
      </c>
      <c r="G246" s="120">
        <f t="shared" si="47"/>
        <v>3750</v>
      </c>
      <c r="H246" s="120">
        <f t="shared" si="47"/>
        <v>3598</v>
      </c>
      <c r="I246" s="120">
        <f t="shared" si="47"/>
        <v>3598</v>
      </c>
      <c r="J246" s="122">
        <f t="shared" si="47"/>
        <v>0.9594666666666667</v>
      </c>
      <c r="K246" s="122">
        <f t="shared" si="47"/>
        <v>0.9594666666666667</v>
      </c>
      <c r="L246" s="170">
        <v>2015</v>
      </c>
      <c r="M246" s="68"/>
      <c r="N246" s="68"/>
    </row>
    <row r="247" spans="1:14" ht="12.75" hidden="1" outlineLevel="1">
      <c r="A247" s="218"/>
      <c r="B247" s="34" t="s">
        <v>44</v>
      </c>
      <c r="C247" s="131"/>
      <c r="D247" s="131"/>
      <c r="E247" s="134"/>
      <c r="F247" s="121"/>
      <c r="G247" s="121"/>
      <c r="H247" s="121"/>
      <c r="I247" s="121"/>
      <c r="J247" s="123"/>
      <c r="K247" s="123"/>
      <c r="L247" s="171"/>
      <c r="M247" s="68"/>
      <c r="N247" s="68"/>
    </row>
    <row r="248" spans="1:14" ht="12.75" hidden="1" outlineLevel="1">
      <c r="A248" s="215"/>
      <c r="B248" s="34" t="s">
        <v>16</v>
      </c>
      <c r="C248" s="131"/>
      <c r="D248" s="131"/>
      <c r="E248" s="134"/>
      <c r="F248" s="41">
        <v>3750</v>
      </c>
      <c r="G248" s="41">
        <f>F248</f>
        <v>3750</v>
      </c>
      <c r="H248" s="39">
        <v>3598</v>
      </c>
      <c r="I248" s="39">
        <f>H248</f>
        <v>3598</v>
      </c>
      <c r="J248" s="74">
        <f>H248/F248</f>
        <v>0.9594666666666667</v>
      </c>
      <c r="K248" s="73">
        <f>I248/G248</f>
        <v>0.9594666666666667</v>
      </c>
      <c r="L248" s="171"/>
      <c r="M248" s="68"/>
      <c r="N248" s="68"/>
    </row>
    <row r="249" spans="1:14" ht="12.75" hidden="1" outlineLevel="1">
      <c r="A249" s="215"/>
      <c r="B249" s="34" t="s">
        <v>17</v>
      </c>
      <c r="C249" s="131"/>
      <c r="D249" s="131"/>
      <c r="E249" s="134"/>
      <c r="F249" s="41">
        <v>0</v>
      </c>
      <c r="G249" s="41">
        <v>0</v>
      </c>
      <c r="H249" s="41">
        <v>0</v>
      </c>
      <c r="I249" s="41">
        <v>0</v>
      </c>
      <c r="J249" s="74"/>
      <c r="K249" s="73"/>
      <c r="L249" s="171"/>
      <c r="M249" s="68"/>
      <c r="N249" s="68"/>
    </row>
    <row r="250" spans="1:14" ht="26.25" hidden="1" outlineLevel="1" thickBot="1">
      <c r="A250" s="216"/>
      <c r="B250" s="35" t="s">
        <v>45</v>
      </c>
      <c r="C250" s="132"/>
      <c r="D250" s="132"/>
      <c r="E250" s="135"/>
      <c r="F250" s="43">
        <v>0</v>
      </c>
      <c r="G250" s="43">
        <v>0</v>
      </c>
      <c r="H250" s="43">
        <v>0</v>
      </c>
      <c r="I250" s="43">
        <v>0</v>
      </c>
      <c r="J250" s="75"/>
      <c r="K250" s="76"/>
      <c r="L250" s="171"/>
      <c r="M250" s="68"/>
      <c r="N250" s="68"/>
    </row>
    <row r="251" spans="1:14" ht="25.5" hidden="1" outlineLevel="1">
      <c r="A251" s="217"/>
      <c r="B251" s="36" t="s">
        <v>85</v>
      </c>
      <c r="C251" s="130"/>
      <c r="D251" s="130"/>
      <c r="E251" s="133"/>
      <c r="F251" s="120">
        <f aca="true" t="shared" si="48" ref="F251:K251">SUM(F253:F255)</f>
        <v>4268</v>
      </c>
      <c r="G251" s="120">
        <f t="shared" si="48"/>
        <v>12818</v>
      </c>
      <c r="H251" s="120">
        <f t="shared" si="48"/>
        <v>4269</v>
      </c>
      <c r="I251" s="120">
        <f t="shared" si="48"/>
        <v>6098</v>
      </c>
      <c r="J251" s="122">
        <f t="shared" si="48"/>
        <v>0</v>
      </c>
      <c r="K251" s="122">
        <f t="shared" si="48"/>
        <v>0.475737244499922</v>
      </c>
      <c r="L251" s="170">
        <v>2016</v>
      </c>
      <c r="M251" s="68"/>
      <c r="N251" s="68"/>
    </row>
    <row r="252" spans="1:14" ht="12.75" hidden="1" outlineLevel="1">
      <c r="A252" s="218"/>
      <c r="B252" s="34" t="s">
        <v>44</v>
      </c>
      <c r="C252" s="131"/>
      <c r="D252" s="131"/>
      <c r="E252" s="134"/>
      <c r="F252" s="121"/>
      <c r="G252" s="121"/>
      <c r="H252" s="121"/>
      <c r="I252" s="121"/>
      <c r="J252" s="123"/>
      <c r="K252" s="123"/>
      <c r="L252" s="68"/>
      <c r="M252" s="68"/>
      <c r="N252" s="68"/>
    </row>
    <row r="253" spans="1:14" ht="12.75" hidden="1" outlineLevel="1">
      <c r="A253" s="215"/>
      <c r="B253" s="34" t="s">
        <v>16</v>
      </c>
      <c r="C253" s="131"/>
      <c r="D253" s="131"/>
      <c r="E253" s="134"/>
      <c r="F253" s="41">
        <v>4268</v>
      </c>
      <c r="G253" s="41">
        <f>8550+4268</f>
        <v>12818</v>
      </c>
      <c r="H253" s="39">
        <v>4269</v>
      </c>
      <c r="I253" s="39">
        <f>1829+4269</f>
        <v>6098</v>
      </c>
      <c r="J253" s="74">
        <v>0</v>
      </c>
      <c r="K253" s="73">
        <f>I253/G253</f>
        <v>0.475737244499922</v>
      </c>
      <c r="L253" s="68"/>
      <c r="M253" s="68"/>
      <c r="N253" s="68"/>
    </row>
    <row r="254" spans="1:14" ht="12.75" hidden="1" outlineLevel="1">
      <c r="A254" s="215"/>
      <c r="B254" s="34" t="s">
        <v>17</v>
      </c>
      <c r="C254" s="131"/>
      <c r="D254" s="131"/>
      <c r="E254" s="134"/>
      <c r="F254" s="41">
        <v>0</v>
      </c>
      <c r="G254" s="41">
        <v>0</v>
      </c>
      <c r="H254" s="41">
        <v>0</v>
      </c>
      <c r="I254" s="41">
        <v>0</v>
      </c>
      <c r="J254" s="74"/>
      <c r="K254" s="73"/>
      <c r="L254" s="68"/>
      <c r="M254" s="68"/>
      <c r="N254" s="68"/>
    </row>
    <row r="255" spans="1:14" ht="26.25" hidden="1" outlineLevel="1" thickBot="1">
      <c r="A255" s="216"/>
      <c r="B255" s="35" t="s">
        <v>45</v>
      </c>
      <c r="C255" s="132"/>
      <c r="D255" s="132"/>
      <c r="E255" s="135"/>
      <c r="F255" s="43">
        <v>0</v>
      </c>
      <c r="G255" s="43">
        <v>0</v>
      </c>
      <c r="H255" s="43">
        <v>0</v>
      </c>
      <c r="I255" s="43">
        <v>0</v>
      </c>
      <c r="J255" s="75"/>
      <c r="K255" s="76"/>
      <c r="L255" s="68"/>
      <c r="M255" s="68"/>
      <c r="N255" s="68"/>
    </row>
    <row r="256" spans="1:14" ht="25.5" hidden="1" outlineLevel="1">
      <c r="A256" s="217"/>
      <c r="B256" s="48" t="s">
        <v>86</v>
      </c>
      <c r="C256" s="108"/>
      <c r="D256" s="108"/>
      <c r="E256" s="111"/>
      <c r="F256" s="114">
        <f aca="true" t="shared" si="49" ref="F256:K256">SUM(F258:F260)</f>
        <v>0</v>
      </c>
      <c r="G256" s="114">
        <f t="shared" si="49"/>
        <v>1600</v>
      </c>
      <c r="H256" s="114">
        <f t="shared" si="49"/>
        <v>-449</v>
      </c>
      <c r="I256" s="114">
        <f t="shared" si="49"/>
        <v>0</v>
      </c>
      <c r="J256" s="104">
        <f t="shared" si="49"/>
        <v>0</v>
      </c>
      <c r="K256" s="104">
        <f t="shared" si="49"/>
        <v>0</v>
      </c>
      <c r="L256" s="170"/>
      <c r="M256" s="68"/>
      <c r="N256" s="68"/>
    </row>
    <row r="257" spans="1:14" ht="12.75" hidden="1" outlineLevel="1">
      <c r="A257" s="218"/>
      <c r="B257" s="49" t="s">
        <v>44</v>
      </c>
      <c r="C257" s="109"/>
      <c r="D257" s="109"/>
      <c r="E257" s="112"/>
      <c r="F257" s="115"/>
      <c r="G257" s="115"/>
      <c r="H257" s="115"/>
      <c r="I257" s="115"/>
      <c r="J257" s="105"/>
      <c r="K257" s="105"/>
      <c r="L257" s="68"/>
      <c r="M257" s="68"/>
      <c r="N257" s="68"/>
    </row>
    <row r="258" spans="1:14" ht="12.75" hidden="1" outlineLevel="1">
      <c r="A258" s="215"/>
      <c r="B258" s="49" t="s">
        <v>16</v>
      </c>
      <c r="C258" s="109"/>
      <c r="D258" s="109"/>
      <c r="E258" s="112"/>
      <c r="F258" s="50"/>
      <c r="G258" s="50">
        <v>1600</v>
      </c>
      <c r="H258" s="54">
        <v>-449</v>
      </c>
      <c r="I258" s="54">
        <f>449-449</f>
        <v>0</v>
      </c>
      <c r="J258" s="67">
        <f>IF(F258=0,"",H258/F258)</f>
      </c>
      <c r="K258" s="67">
        <f>I258/G258</f>
        <v>0</v>
      </c>
      <c r="L258" s="167"/>
      <c r="M258" s="68"/>
      <c r="N258" s="68"/>
    </row>
    <row r="259" spans="1:14" ht="12.75" hidden="1" outlineLevel="1">
      <c r="A259" s="215"/>
      <c r="B259" s="49" t="s">
        <v>17</v>
      </c>
      <c r="C259" s="109"/>
      <c r="D259" s="109"/>
      <c r="E259" s="112"/>
      <c r="F259" s="50">
        <v>0</v>
      </c>
      <c r="G259" s="50">
        <v>0</v>
      </c>
      <c r="H259" s="50">
        <v>0</v>
      </c>
      <c r="I259" s="50">
        <v>0</v>
      </c>
      <c r="J259" s="79"/>
      <c r="K259" s="67"/>
      <c r="L259" s="68"/>
      <c r="M259" s="68"/>
      <c r="N259" s="68"/>
    </row>
    <row r="260" spans="1:14" ht="26.25" hidden="1" outlineLevel="1" thickBot="1">
      <c r="A260" s="216"/>
      <c r="B260" s="51" t="s">
        <v>45</v>
      </c>
      <c r="C260" s="110"/>
      <c r="D260" s="110"/>
      <c r="E260" s="113"/>
      <c r="F260" s="52">
        <v>0</v>
      </c>
      <c r="G260" s="52">
        <v>0</v>
      </c>
      <c r="H260" s="52">
        <v>0</v>
      </c>
      <c r="I260" s="52">
        <v>0</v>
      </c>
      <c r="J260" s="80"/>
      <c r="K260" s="81"/>
      <c r="L260" s="68"/>
      <c r="M260" s="68"/>
      <c r="N260" s="68"/>
    </row>
    <row r="261" spans="1:14" ht="12.75" hidden="1" outlineLevel="1">
      <c r="A261" s="217"/>
      <c r="B261" s="36" t="s">
        <v>87</v>
      </c>
      <c r="C261" s="130"/>
      <c r="D261" s="130"/>
      <c r="E261" s="133"/>
      <c r="F261" s="120">
        <f aca="true" t="shared" si="50" ref="F261:K261">SUM(F263:F265)</f>
        <v>1000</v>
      </c>
      <c r="G261" s="120">
        <f t="shared" si="50"/>
        <v>1000</v>
      </c>
      <c r="H261" s="120">
        <f t="shared" si="50"/>
        <v>0</v>
      </c>
      <c r="I261" s="120">
        <f t="shared" si="50"/>
        <v>0</v>
      </c>
      <c r="J261" s="122">
        <f t="shared" si="50"/>
        <v>0</v>
      </c>
      <c r="K261" s="122">
        <f t="shared" si="50"/>
        <v>0</v>
      </c>
      <c r="L261" s="170">
        <v>2016</v>
      </c>
      <c r="M261" s="68"/>
      <c r="N261" s="68"/>
    </row>
    <row r="262" spans="1:14" ht="12.75" hidden="1" outlineLevel="1">
      <c r="A262" s="218"/>
      <c r="B262" s="34" t="s">
        <v>44</v>
      </c>
      <c r="C262" s="131"/>
      <c r="D262" s="131"/>
      <c r="E262" s="134"/>
      <c r="F262" s="121"/>
      <c r="G262" s="121"/>
      <c r="H262" s="121"/>
      <c r="I262" s="121"/>
      <c r="J262" s="123"/>
      <c r="K262" s="123"/>
      <c r="L262" s="68"/>
      <c r="M262" s="68"/>
      <c r="N262" s="68"/>
    </row>
    <row r="263" spans="1:14" ht="12.75" hidden="1" outlineLevel="1">
      <c r="A263" s="215"/>
      <c r="B263" s="34" t="s">
        <v>16</v>
      </c>
      <c r="C263" s="131"/>
      <c r="D263" s="131"/>
      <c r="E263" s="134"/>
      <c r="F263" s="41">
        <v>1000</v>
      </c>
      <c r="G263" s="41">
        <f>F263</f>
        <v>1000</v>
      </c>
      <c r="H263" s="39">
        <v>0</v>
      </c>
      <c r="I263" s="39">
        <v>0</v>
      </c>
      <c r="J263" s="74">
        <f>H263/F263</f>
        <v>0</v>
      </c>
      <c r="K263" s="73">
        <f>I263/G263</f>
        <v>0</v>
      </c>
      <c r="L263" s="68"/>
      <c r="M263" s="68"/>
      <c r="N263" s="68"/>
    </row>
    <row r="264" spans="1:14" ht="12.75" hidden="1" outlineLevel="1">
      <c r="A264" s="215"/>
      <c r="B264" s="34" t="s">
        <v>17</v>
      </c>
      <c r="C264" s="131"/>
      <c r="D264" s="131"/>
      <c r="E264" s="134"/>
      <c r="F264" s="41">
        <v>0</v>
      </c>
      <c r="G264" s="41">
        <v>0</v>
      </c>
      <c r="H264" s="41">
        <v>0</v>
      </c>
      <c r="I264" s="41">
        <v>0</v>
      </c>
      <c r="J264" s="74"/>
      <c r="K264" s="73"/>
      <c r="L264" s="68"/>
      <c r="M264" s="68"/>
      <c r="N264" s="68"/>
    </row>
    <row r="265" spans="1:14" ht="26.25" hidden="1" outlineLevel="1" thickBot="1">
      <c r="A265" s="216"/>
      <c r="B265" s="35" t="s">
        <v>45</v>
      </c>
      <c r="C265" s="132"/>
      <c r="D265" s="132"/>
      <c r="E265" s="135"/>
      <c r="F265" s="43">
        <v>0</v>
      </c>
      <c r="G265" s="43">
        <v>0</v>
      </c>
      <c r="H265" s="43">
        <v>0</v>
      </c>
      <c r="I265" s="43">
        <v>0</v>
      </c>
      <c r="J265" s="75"/>
      <c r="K265" s="76"/>
      <c r="L265" s="68"/>
      <c r="M265" s="68"/>
      <c r="N265" s="68"/>
    </row>
    <row r="266" spans="1:14" ht="12.75" hidden="1" outlineLevel="1">
      <c r="A266" s="217"/>
      <c r="B266" s="36" t="s">
        <v>88</v>
      </c>
      <c r="C266" s="130"/>
      <c r="D266" s="130"/>
      <c r="E266" s="133"/>
      <c r="F266" s="120">
        <f aca="true" t="shared" si="51" ref="F266:K266">SUM(F268:F270)</f>
        <v>0</v>
      </c>
      <c r="G266" s="120">
        <f t="shared" si="51"/>
        <v>57600</v>
      </c>
      <c r="H266" s="120">
        <f t="shared" si="51"/>
        <v>154798</v>
      </c>
      <c r="I266" s="120">
        <f t="shared" si="51"/>
        <v>205630</v>
      </c>
      <c r="J266" s="122">
        <f t="shared" si="51"/>
        <v>0</v>
      </c>
      <c r="K266" s="122">
        <f t="shared" si="51"/>
        <v>3.569965277777778</v>
      </c>
      <c r="L266" s="170">
        <v>2016</v>
      </c>
      <c r="M266" s="68"/>
      <c r="N266" s="68"/>
    </row>
    <row r="267" spans="1:14" ht="12.75" hidden="1" outlineLevel="1">
      <c r="A267" s="218"/>
      <c r="B267" s="34" t="s">
        <v>44</v>
      </c>
      <c r="C267" s="131"/>
      <c r="D267" s="131"/>
      <c r="E267" s="134"/>
      <c r="F267" s="121"/>
      <c r="G267" s="121"/>
      <c r="H267" s="121"/>
      <c r="I267" s="121"/>
      <c r="J267" s="123"/>
      <c r="K267" s="123"/>
      <c r="L267" s="68"/>
      <c r="M267" s="68"/>
      <c r="N267" s="68"/>
    </row>
    <row r="268" spans="1:14" ht="12.75" hidden="1" outlineLevel="1">
      <c r="A268" s="215"/>
      <c r="B268" s="34" t="s">
        <v>16</v>
      </c>
      <c r="C268" s="131"/>
      <c r="D268" s="131"/>
      <c r="E268" s="134"/>
      <c r="F268" s="41">
        <v>0</v>
      </c>
      <c r="G268" s="41">
        <v>57600</v>
      </c>
      <c r="H268" s="39">
        <v>154798</v>
      </c>
      <c r="I268" s="39">
        <f>50832+154798</f>
        <v>205630</v>
      </c>
      <c r="J268" s="74">
        <v>0</v>
      </c>
      <c r="K268" s="73">
        <f>I268/G268</f>
        <v>3.569965277777778</v>
      </c>
      <c r="L268" s="68"/>
      <c r="M268" s="68"/>
      <c r="N268" s="68"/>
    </row>
    <row r="269" spans="1:14" ht="12.75" hidden="1" outlineLevel="1">
      <c r="A269" s="215"/>
      <c r="B269" s="34" t="s">
        <v>17</v>
      </c>
      <c r="C269" s="131"/>
      <c r="D269" s="131"/>
      <c r="E269" s="134"/>
      <c r="F269" s="41">
        <v>0</v>
      </c>
      <c r="G269" s="41">
        <v>0</v>
      </c>
      <c r="H269" s="41">
        <v>0</v>
      </c>
      <c r="I269" s="41">
        <v>0</v>
      </c>
      <c r="J269" s="74"/>
      <c r="K269" s="73"/>
      <c r="L269" s="68"/>
      <c r="M269" s="68"/>
      <c r="N269" s="68"/>
    </row>
    <row r="270" spans="1:14" ht="26.25" hidden="1" outlineLevel="1" thickBot="1">
      <c r="A270" s="216"/>
      <c r="B270" s="35" t="s">
        <v>45</v>
      </c>
      <c r="C270" s="132"/>
      <c r="D270" s="132"/>
      <c r="E270" s="135"/>
      <c r="F270" s="43">
        <v>0</v>
      </c>
      <c r="G270" s="43">
        <v>0</v>
      </c>
      <c r="H270" s="43">
        <v>0</v>
      </c>
      <c r="I270" s="43">
        <v>0</v>
      </c>
      <c r="J270" s="75"/>
      <c r="K270" s="76"/>
      <c r="L270" s="68"/>
      <c r="M270" s="68"/>
      <c r="N270" s="68"/>
    </row>
    <row r="271" spans="1:14" ht="25.5" hidden="1" outlineLevel="1">
      <c r="A271" s="217"/>
      <c r="B271" s="36" t="s">
        <v>89</v>
      </c>
      <c r="C271" s="130"/>
      <c r="D271" s="130"/>
      <c r="E271" s="133"/>
      <c r="F271" s="120">
        <f aca="true" t="shared" si="52" ref="F271:K271">SUM(F273:F275)</f>
        <v>9000</v>
      </c>
      <c r="G271" s="120">
        <f t="shared" si="52"/>
        <v>9000</v>
      </c>
      <c r="H271" s="120">
        <f t="shared" si="52"/>
        <v>0</v>
      </c>
      <c r="I271" s="120">
        <f t="shared" si="52"/>
        <v>0</v>
      </c>
      <c r="J271" s="122">
        <f t="shared" si="52"/>
        <v>0</v>
      </c>
      <c r="K271" s="122">
        <f t="shared" si="52"/>
        <v>0</v>
      </c>
      <c r="L271" s="170">
        <v>2015</v>
      </c>
      <c r="M271" s="68"/>
      <c r="N271" s="68"/>
    </row>
    <row r="272" spans="1:14" ht="12.75" hidden="1" outlineLevel="1">
      <c r="A272" s="218"/>
      <c r="B272" s="34" t="s">
        <v>44</v>
      </c>
      <c r="C272" s="131"/>
      <c r="D272" s="131"/>
      <c r="E272" s="134"/>
      <c r="F272" s="121"/>
      <c r="G272" s="121"/>
      <c r="H272" s="121"/>
      <c r="I272" s="121"/>
      <c r="J272" s="123"/>
      <c r="K272" s="123"/>
      <c r="L272" s="171"/>
      <c r="M272" s="68"/>
      <c r="N272" s="68"/>
    </row>
    <row r="273" spans="1:14" ht="12.75" hidden="1" outlineLevel="1">
      <c r="A273" s="215"/>
      <c r="B273" s="34" t="s">
        <v>16</v>
      </c>
      <c r="C273" s="131"/>
      <c r="D273" s="131"/>
      <c r="E273" s="134"/>
      <c r="F273" s="41">
        <v>9000</v>
      </c>
      <c r="G273" s="41">
        <f>F273</f>
        <v>9000</v>
      </c>
      <c r="H273" s="39"/>
      <c r="I273" s="39">
        <f>H273</f>
        <v>0</v>
      </c>
      <c r="J273" s="74">
        <f>H273/F273</f>
        <v>0</v>
      </c>
      <c r="K273" s="73">
        <f>I273/G273</f>
        <v>0</v>
      </c>
      <c r="L273" s="171"/>
      <c r="M273" s="68"/>
      <c r="N273" s="68"/>
    </row>
    <row r="274" spans="1:14" ht="12.75" hidden="1" outlineLevel="1">
      <c r="A274" s="215"/>
      <c r="B274" s="34" t="s">
        <v>17</v>
      </c>
      <c r="C274" s="131"/>
      <c r="D274" s="131"/>
      <c r="E274" s="134"/>
      <c r="F274" s="41">
        <v>0</v>
      </c>
      <c r="G274" s="41">
        <v>0</v>
      </c>
      <c r="H274" s="41">
        <v>0</v>
      </c>
      <c r="I274" s="41">
        <v>0</v>
      </c>
      <c r="J274" s="74"/>
      <c r="K274" s="73"/>
      <c r="L274" s="171"/>
      <c r="M274" s="68"/>
      <c r="N274" s="68"/>
    </row>
    <row r="275" spans="1:14" ht="26.25" hidden="1" outlineLevel="1" thickBot="1">
      <c r="A275" s="216"/>
      <c r="B275" s="35" t="s">
        <v>45</v>
      </c>
      <c r="C275" s="132"/>
      <c r="D275" s="132"/>
      <c r="E275" s="135"/>
      <c r="F275" s="43">
        <v>0</v>
      </c>
      <c r="G275" s="43">
        <v>0</v>
      </c>
      <c r="H275" s="43">
        <v>0</v>
      </c>
      <c r="I275" s="43">
        <v>0</v>
      </c>
      <c r="J275" s="75"/>
      <c r="K275" s="76"/>
      <c r="L275" s="171"/>
      <c r="M275" s="68"/>
      <c r="N275" s="68"/>
    </row>
    <row r="276" spans="1:14" ht="12.75" hidden="1" outlineLevel="1">
      <c r="A276" s="217"/>
      <c r="B276" s="36" t="s">
        <v>91</v>
      </c>
      <c r="C276" s="130"/>
      <c r="D276" s="130"/>
      <c r="E276" s="133"/>
      <c r="F276" s="120">
        <f aca="true" t="shared" si="53" ref="F276:K276">SUM(F278:F280)</f>
        <v>10000</v>
      </c>
      <c r="G276" s="120">
        <f t="shared" si="53"/>
        <v>10000</v>
      </c>
      <c r="H276" s="120">
        <f t="shared" si="53"/>
        <v>10501</v>
      </c>
      <c r="I276" s="120">
        <f t="shared" si="53"/>
        <v>10501</v>
      </c>
      <c r="J276" s="122">
        <f t="shared" si="53"/>
        <v>1.0501</v>
      </c>
      <c r="K276" s="122">
        <f t="shared" si="53"/>
        <v>1.0501</v>
      </c>
      <c r="L276" s="170">
        <v>2015</v>
      </c>
      <c r="M276" s="68"/>
      <c r="N276" s="68"/>
    </row>
    <row r="277" spans="1:14" ht="12.75" hidden="1" outlineLevel="1">
      <c r="A277" s="218"/>
      <c r="B277" s="34" t="s">
        <v>44</v>
      </c>
      <c r="C277" s="131"/>
      <c r="D277" s="131"/>
      <c r="E277" s="134"/>
      <c r="F277" s="121"/>
      <c r="G277" s="121"/>
      <c r="H277" s="121"/>
      <c r="I277" s="121"/>
      <c r="J277" s="123"/>
      <c r="K277" s="123"/>
      <c r="L277" s="171"/>
      <c r="M277" s="68"/>
      <c r="N277" s="68"/>
    </row>
    <row r="278" spans="1:14" ht="12.75" hidden="1" outlineLevel="1">
      <c r="A278" s="215"/>
      <c r="B278" s="34" t="s">
        <v>16</v>
      </c>
      <c r="C278" s="131"/>
      <c r="D278" s="131"/>
      <c r="E278" s="134"/>
      <c r="F278" s="41">
        <v>10000</v>
      </c>
      <c r="G278" s="41">
        <f>F278</f>
        <v>10000</v>
      </c>
      <c r="H278" s="39">
        <v>10501</v>
      </c>
      <c r="I278" s="39">
        <f>H278</f>
        <v>10501</v>
      </c>
      <c r="J278" s="74">
        <f>H278/F278</f>
        <v>1.0501</v>
      </c>
      <c r="K278" s="73">
        <f>I278/G278</f>
        <v>1.0501</v>
      </c>
      <c r="L278" s="171"/>
      <c r="M278" s="68"/>
      <c r="N278" s="68"/>
    </row>
    <row r="279" spans="1:14" ht="12.75" hidden="1" outlineLevel="1">
      <c r="A279" s="215"/>
      <c r="B279" s="34" t="s">
        <v>17</v>
      </c>
      <c r="C279" s="131"/>
      <c r="D279" s="131"/>
      <c r="E279" s="134"/>
      <c r="F279" s="41">
        <v>0</v>
      </c>
      <c r="G279" s="41">
        <v>0</v>
      </c>
      <c r="H279" s="41">
        <v>0</v>
      </c>
      <c r="I279" s="41">
        <v>0</v>
      </c>
      <c r="J279" s="87"/>
      <c r="K279" s="71"/>
      <c r="L279" s="68"/>
      <c r="M279" s="68"/>
      <c r="N279" s="68"/>
    </row>
    <row r="280" spans="1:14" ht="26.25" hidden="1" outlineLevel="1" thickBot="1">
      <c r="A280" s="216"/>
      <c r="B280" s="35" t="s">
        <v>45</v>
      </c>
      <c r="C280" s="132"/>
      <c r="D280" s="132"/>
      <c r="E280" s="135"/>
      <c r="F280" s="43">
        <v>0</v>
      </c>
      <c r="G280" s="43">
        <v>0</v>
      </c>
      <c r="H280" s="43">
        <v>0</v>
      </c>
      <c r="I280" s="43">
        <v>0</v>
      </c>
      <c r="J280" s="82"/>
      <c r="K280" s="83"/>
      <c r="L280" s="68"/>
      <c r="M280" s="68"/>
      <c r="N280" s="68"/>
    </row>
    <row r="281" spans="1:14" ht="12.75" hidden="1" outlineLevel="1">
      <c r="A281" s="217"/>
      <c r="B281" s="36" t="s">
        <v>92</v>
      </c>
      <c r="C281" s="130"/>
      <c r="D281" s="130"/>
      <c r="E281" s="133"/>
      <c r="F281" s="120">
        <f aca="true" t="shared" si="54" ref="F281:K281">SUM(F283:F285)</f>
        <v>4470</v>
      </c>
      <c r="G281" s="120">
        <f t="shared" si="54"/>
        <v>4470</v>
      </c>
      <c r="H281" s="120">
        <f t="shared" si="54"/>
        <v>181</v>
      </c>
      <c r="I281" s="120">
        <f t="shared" si="54"/>
        <v>181</v>
      </c>
      <c r="J281" s="122">
        <f t="shared" si="54"/>
        <v>0.04049217002237136</v>
      </c>
      <c r="K281" s="122">
        <f t="shared" si="54"/>
        <v>0.04049217002237136</v>
      </c>
      <c r="L281" s="170">
        <v>2015</v>
      </c>
      <c r="M281" s="68"/>
      <c r="N281" s="68"/>
    </row>
    <row r="282" spans="1:14" ht="12.75" hidden="1" outlineLevel="1">
      <c r="A282" s="218"/>
      <c r="B282" s="34" t="s">
        <v>44</v>
      </c>
      <c r="C282" s="131"/>
      <c r="D282" s="131"/>
      <c r="E282" s="134"/>
      <c r="F282" s="121"/>
      <c r="G282" s="121"/>
      <c r="H282" s="121"/>
      <c r="I282" s="121"/>
      <c r="J282" s="123"/>
      <c r="K282" s="123"/>
      <c r="L282" s="171"/>
      <c r="M282" s="68"/>
      <c r="N282" s="68"/>
    </row>
    <row r="283" spans="1:14" ht="12.75" hidden="1" outlineLevel="1">
      <c r="A283" s="215"/>
      <c r="B283" s="34" t="s">
        <v>16</v>
      </c>
      <c r="C283" s="131"/>
      <c r="D283" s="131"/>
      <c r="E283" s="134"/>
      <c r="F283" s="41">
        <v>4470</v>
      </c>
      <c r="G283" s="41">
        <f>F283</f>
        <v>4470</v>
      </c>
      <c r="H283" s="39">
        <v>181</v>
      </c>
      <c r="I283" s="39">
        <f>H283</f>
        <v>181</v>
      </c>
      <c r="J283" s="74">
        <f>H283/F283</f>
        <v>0.04049217002237136</v>
      </c>
      <c r="K283" s="73">
        <f>I283/G283</f>
        <v>0.04049217002237136</v>
      </c>
      <c r="L283" s="171"/>
      <c r="M283" s="68"/>
      <c r="N283" s="68"/>
    </row>
    <row r="284" spans="1:14" ht="12.75" hidden="1" outlineLevel="1">
      <c r="A284" s="215"/>
      <c r="B284" s="34" t="s">
        <v>17</v>
      </c>
      <c r="C284" s="131"/>
      <c r="D284" s="131"/>
      <c r="E284" s="134"/>
      <c r="F284" s="41">
        <v>0</v>
      </c>
      <c r="G284" s="41">
        <v>0</v>
      </c>
      <c r="H284" s="41">
        <v>0</v>
      </c>
      <c r="I284" s="41">
        <v>0</v>
      </c>
      <c r="J284" s="74"/>
      <c r="K284" s="73"/>
      <c r="L284" s="171"/>
      <c r="M284" s="68"/>
      <c r="N284" s="68"/>
    </row>
    <row r="285" spans="1:14" ht="26.25" hidden="1" outlineLevel="1" thickBot="1">
      <c r="A285" s="216"/>
      <c r="B285" s="35" t="s">
        <v>45</v>
      </c>
      <c r="C285" s="132"/>
      <c r="D285" s="132"/>
      <c r="E285" s="135"/>
      <c r="F285" s="43">
        <v>0</v>
      </c>
      <c r="G285" s="43">
        <v>0</v>
      </c>
      <c r="H285" s="43">
        <v>0</v>
      </c>
      <c r="I285" s="43">
        <v>0</v>
      </c>
      <c r="J285" s="75"/>
      <c r="K285" s="76"/>
      <c r="L285" s="171"/>
      <c r="M285" s="68"/>
      <c r="N285" s="68"/>
    </row>
    <row r="286" spans="1:14" ht="12.75" hidden="1" outlineLevel="1">
      <c r="A286" s="217"/>
      <c r="B286" s="36" t="s">
        <v>94</v>
      </c>
      <c r="C286" s="130"/>
      <c r="D286" s="130"/>
      <c r="E286" s="133"/>
      <c r="F286" s="120">
        <f aca="true" t="shared" si="55" ref="F286:K286">SUM(F288:F290)</f>
        <v>1218</v>
      </c>
      <c r="G286" s="120">
        <f t="shared" si="55"/>
        <v>1218</v>
      </c>
      <c r="H286" s="120">
        <f t="shared" si="55"/>
        <v>0</v>
      </c>
      <c r="I286" s="120">
        <f t="shared" si="55"/>
        <v>0</v>
      </c>
      <c r="J286" s="122">
        <f t="shared" si="55"/>
        <v>0</v>
      </c>
      <c r="K286" s="122">
        <f t="shared" si="55"/>
        <v>0</v>
      </c>
      <c r="L286" s="170">
        <v>2015</v>
      </c>
      <c r="M286" s="68"/>
      <c r="N286" s="68"/>
    </row>
    <row r="287" spans="1:14" ht="12.75" hidden="1" outlineLevel="1">
      <c r="A287" s="218"/>
      <c r="B287" s="34" t="s">
        <v>44</v>
      </c>
      <c r="C287" s="131"/>
      <c r="D287" s="131"/>
      <c r="E287" s="134"/>
      <c r="F287" s="121"/>
      <c r="G287" s="121"/>
      <c r="H287" s="121"/>
      <c r="I287" s="121"/>
      <c r="J287" s="123"/>
      <c r="K287" s="123"/>
      <c r="L287" s="171"/>
      <c r="M287" s="68"/>
      <c r="N287" s="68"/>
    </row>
    <row r="288" spans="1:14" ht="12.75" hidden="1" outlineLevel="1">
      <c r="A288" s="215"/>
      <c r="B288" s="34" t="s">
        <v>16</v>
      </c>
      <c r="C288" s="131"/>
      <c r="D288" s="131"/>
      <c r="E288" s="134"/>
      <c r="F288" s="41">
        <v>1218</v>
      </c>
      <c r="G288" s="41">
        <f>F288</f>
        <v>1218</v>
      </c>
      <c r="H288" s="39">
        <v>0</v>
      </c>
      <c r="I288" s="39">
        <f>H288</f>
        <v>0</v>
      </c>
      <c r="J288" s="74">
        <f>H288/F288</f>
        <v>0</v>
      </c>
      <c r="K288" s="73">
        <f>I288/G288</f>
        <v>0</v>
      </c>
      <c r="L288" s="171"/>
      <c r="M288" s="68"/>
      <c r="N288" s="68"/>
    </row>
    <row r="289" spans="1:14" ht="12.75" hidden="1" outlineLevel="1">
      <c r="A289" s="215"/>
      <c r="B289" s="34" t="s">
        <v>17</v>
      </c>
      <c r="C289" s="131"/>
      <c r="D289" s="131"/>
      <c r="E289" s="134"/>
      <c r="F289" s="41">
        <v>0</v>
      </c>
      <c r="G289" s="41">
        <v>0</v>
      </c>
      <c r="H289" s="41">
        <v>0</v>
      </c>
      <c r="I289" s="41">
        <v>0</v>
      </c>
      <c r="J289" s="74"/>
      <c r="K289" s="73"/>
      <c r="L289" s="171"/>
      <c r="M289" s="68"/>
      <c r="N289" s="68"/>
    </row>
    <row r="290" spans="1:14" ht="26.25" hidden="1" outlineLevel="1" thickBot="1">
      <c r="A290" s="216"/>
      <c r="B290" s="35" t="s">
        <v>45</v>
      </c>
      <c r="C290" s="132"/>
      <c r="D290" s="132"/>
      <c r="E290" s="135"/>
      <c r="F290" s="43">
        <v>0</v>
      </c>
      <c r="G290" s="43">
        <v>0</v>
      </c>
      <c r="H290" s="43">
        <v>0</v>
      </c>
      <c r="I290" s="43">
        <v>0</v>
      </c>
      <c r="J290" s="75"/>
      <c r="K290" s="76"/>
      <c r="L290" s="171"/>
      <c r="M290" s="68"/>
      <c r="N290" s="68"/>
    </row>
    <row r="291" spans="1:14" ht="12.75" hidden="1" outlineLevel="1">
      <c r="A291" s="217"/>
      <c r="B291" s="36" t="s">
        <v>98</v>
      </c>
      <c r="C291" s="130"/>
      <c r="D291" s="130"/>
      <c r="E291" s="133"/>
      <c r="F291" s="120">
        <f aca="true" t="shared" si="56" ref="F291:K291">SUM(F293:F295)</f>
        <v>2872</v>
      </c>
      <c r="G291" s="120">
        <f t="shared" si="56"/>
        <v>2872</v>
      </c>
      <c r="H291" s="120">
        <f t="shared" si="56"/>
        <v>7298</v>
      </c>
      <c r="I291" s="120">
        <f t="shared" si="56"/>
        <v>7298</v>
      </c>
      <c r="J291" s="122">
        <f t="shared" si="56"/>
        <v>2.5410863509749304</v>
      </c>
      <c r="K291" s="122">
        <f t="shared" si="56"/>
        <v>2.5410863509749304</v>
      </c>
      <c r="L291" s="170">
        <v>2015</v>
      </c>
      <c r="M291" s="68"/>
      <c r="N291" s="68"/>
    </row>
    <row r="292" spans="1:14" ht="12.75" hidden="1" outlineLevel="1">
      <c r="A292" s="218"/>
      <c r="B292" s="34" t="s">
        <v>44</v>
      </c>
      <c r="C292" s="131"/>
      <c r="D292" s="131"/>
      <c r="E292" s="134"/>
      <c r="F292" s="121"/>
      <c r="G292" s="121"/>
      <c r="H292" s="121"/>
      <c r="I292" s="121"/>
      <c r="J292" s="123"/>
      <c r="K292" s="123"/>
      <c r="L292" s="171"/>
      <c r="M292" s="68"/>
      <c r="N292" s="68"/>
    </row>
    <row r="293" spans="1:14" ht="12.75" hidden="1" outlineLevel="1">
      <c r="A293" s="215"/>
      <c r="B293" s="34" t="s">
        <v>16</v>
      </c>
      <c r="C293" s="131"/>
      <c r="D293" s="131"/>
      <c r="E293" s="134"/>
      <c r="F293" s="41">
        <f>70+292+80+2250+180</f>
        <v>2872</v>
      </c>
      <c r="G293" s="41">
        <f>F293</f>
        <v>2872</v>
      </c>
      <c r="H293" s="39">
        <f>145+417+28+1099+91+240+55+351+2162+150+684+1676+200</f>
        <v>7298</v>
      </c>
      <c r="I293" s="39">
        <f>H293</f>
        <v>7298</v>
      </c>
      <c r="J293" s="74">
        <f>H293/F293</f>
        <v>2.5410863509749304</v>
      </c>
      <c r="K293" s="73">
        <f>I293/G293</f>
        <v>2.5410863509749304</v>
      </c>
      <c r="L293" s="171"/>
      <c r="M293" s="68"/>
      <c r="N293" s="68"/>
    </row>
    <row r="294" spans="1:14" ht="12.75" hidden="1" outlineLevel="1">
      <c r="A294" s="215"/>
      <c r="B294" s="34" t="s">
        <v>17</v>
      </c>
      <c r="C294" s="131"/>
      <c r="D294" s="131"/>
      <c r="E294" s="134"/>
      <c r="F294" s="41">
        <v>0</v>
      </c>
      <c r="G294" s="41">
        <v>0</v>
      </c>
      <c r="H294" s="41">
        <v>0</v>
      </c>
      <c r="I294" s="41">
        <v>0</v>
      </c>
      <c r="J294" s="74"/>
      <c r="K294" s="73"/>
      <c r="L294" s="171"/>
      <c r="M294" s="68"/>
      <c r="N294" s="68"/>
    </row>
    <row r="295" spans="1:14" ht="26.25" hidden="1" outlineLevel="1" thickBot="1">
      <c r="A295" s="216"/>
      <c r="B295" s="35" t="s">
        <v>45</v>
      </c>
      <c r="C295" s="132"/>
      <c r="D295" s="132"/>
      <c r="E295" s="135"/>
      <c r="F295" s="43">
        <v>0</v>
      </c>
      <c r="G295" s="43">
        <v>0</v>
      </c>
      <c r="H295" s="43">
        <v>0</v>
      </c>
      <c r="I295" s="43">
        <v>0</v>
      </c>
      <c r="J295" s="75"/>
      <c r="K295" s="76"/>
      <c r="L295" s="171"/>
      <c r="M295" s="68"/>
      <c r="N295" s="68"/>
    </row>
    <row r="296" spans="1:14" ht="12.75" collapsed="1">
      <c r="A296" s="214">
        <v>12</v>
      </c>
      <c r="B296" s="59" t="s">
        <v>106</v>
      </c>
      <c r="C296" s="108"/>
      <c r="D296" s="108"/>
      <c r="E296" s="111"/>
      <c r="F296" s="114">
        <f aca="true" t="shared" si="57" ref="F296:K296">SUM(F298:F300)</f>
        <v>200</v>
      </c>
      <c r="G296" s="114">
        <f t="shared" si="57"/>
        <v>300</v>
      </c>
      <c r="H296" s="114">
        <f t="shared" si="57"/>
        <v>0</v>
      </c>
      <c r="I296" s="114">
        <f t="shared" si="57"/>
        <v>119</v>
      </c>
      <c r="J296" s="104">
        <f t="shared" si="57"/>
        <v>0</v>
      </c>
      <c r="K296" s="104">
        <f t="shared" si="57"/>
        <v>0.39666666666666667</v>
      </c>
      <c r="L296" s="68"/>
      <c r="M296" s="68"/>
      <c r="N296" s="68"/>
    </row>
    <row r="297" spans="1:14" ht="12.75">
      <c r="A297" s="215"/>
      <c r="B297" s="49" t="s">
        <v>44</v>
      </c>
      <c r="C297" s="109"/>
      <c r="D297" s="109"/>
      <c r="E297" s="112"/>
      <c r="F297" s="115"/>
      <c r="G297" s="115"/>
      <c r="H297" s="115"/>
      <c r="I297" s="115"/>
      <c r="J297" s="105"/>
      <c r="K297" s="105"/>
      <c r="L297" s="68"/>
      <c r="M297" s="68"/>
      <c r="N297" s="68"/>
    </row>
    <row r="298" spans="1:14" ht="12.75">
      <c r="A298" s="215"/>
      <c r="B298" s="49" t="s">
        <v>16</v>
      </c>
      <c r="C298" s="109"/>
      <c r="D298" s="109"/>
      <c r="E298" s="112"/>
      <c r="F298" s="50">
        <v>200</v>
      </c>
      <c r="G298" s="50">
        <f>100+200</f>
        <v>300</v>
      </c>
      <c r="H298" s="54">
        <v>0</v>
      </c>
      <c r="I298" s="54">
        <v>119</v>
      </c>
      <c r="J298" s="79">
        <f>H298/F298</f>
        <v>0</v>
      </c>
      <c r="K298" s="67">
        <f>I298/G298</f>
        <v>0.39666666666666667</v>
      </c>
      <c r="L298" s="68"/>
      <c r="M298" s="68"/>
      <c r="N298" s="68"/>
    </row>
    <row r="299" spans="1:14" ht="12.75">
      <c r="A299" s="215"/>
      <c r="B299" s="49" t="s">
        <v>17</v>
      </c>
      <c r="C299" s="109"/>
      <c r="D299" s="109"/>
      <c r="E299" s="112"/>
      <c r="F299" s="50"/>
      <c r="G299" s="50"/>
      <c r="H299" s="50"/>
      <c r="I299" s="50"/>
      <c r="J299" s="79"/>
      <c r="K299" s="67"/>
      <c r="L299" s="68"/>
      <c r="M299" s="68"/>
      <c r="N299" s="68"/>
    </row>
    <row r="300" spans="1:14" ht="26.25" thickBot="1">
      <c r="A300" s="216"/>
      <c r="B300" s="51" t="s">
        <v>45</v>
      </c>
      <c r="C300" s="110"/>
      <c r="D300" s="110"/>
      <c r="E300" s="113"/>
      <c r="F300" s="52">
        <v>0</v>
      </c>
      <c r="G300" s="52">
        <v>0</v>
      </c>
      <c r="H300" s="52">
        <v>0</v>
      </c>
      <c r="I300" s="52">
        <v>0</v>
      </c>
      <c r="J300" s="80"/>
      <c r="K300" s="81"/>
      <c r="L300" s="68"/>
      <c r="M300" s="68"/>
      <c r="N300" s="68"/>
    </row>
    <row r="301" spans="1:14" ht="12.75" hidden="1" outlineLevel="1">
      <c r="A301" s="217"/>
      <c r="B301" s="36" t="s">
        <v>107</v>
      </c>
      <c r="C301" s="130"/>
      <c r="D301" s="130"/>
      <c r="E301" s="133"/>
      <c r="F301" s="120">
        <f aca="true" t="shared" si="58" ref="F301:K301">SUM(F303:F305)</f>
        <v>9500</v>
      </c>
      <c r="G301" s="120">
        <f t="shared" si="58"/>
        <v>9500</v>
      </c>
      <c r="H301" s="120">
        <f t="shared" si="58"/>
        <v>0</v>
      </c>
      <c r="I301" s="120">
        <f t="shared" si="58"/>
        <v>0</v>
      </c>
      <c r="J301" s="122">
        <f t="shared" si="58"/>
        <v>0</v>
      </c>
      <c r="K301" s="122">
        <f t="shared" si="58"/>
        <v>0</v>
      </c>
      <c r="L301" s="170">
        <v>2016</v>
      </c>
      <c r="M301" s="68"/>
      <c r="N301" s="68"/>
    </row>
    <row r="302" spans="1:14" ht="12.75" hidden="1" outlineLevel="1">
      <c r="A302" s="218"/>
      <c r="B302" s="34" t="s">
        <v>44</v>
      </c>
      <c r="C302" s="131"/>
      <c r="D302" s="131"/>
      <c r="E302" s="134"/>
      <c r="F302" s="121"/>
      <c r="G302" s="121"/>
      <c r="H302" s="121"/>
      <c r="I302" s="121"/>
      <c r="J302" s="123"/>
      <c r="K302" s="123"/>
      <c r="L302" s="68"/>
      <c r="M302" s="68"/>
      <c r="N302" s="68"/>
    </row>
    <row r="303" spans="1:14" ht="12.75" hidden="1" outlineLevel="1">
      <c r="A303" s="215"/>
      <c r="B303" s="34" t="s">
        <v>16</v>
      </c>
      <c r="C303" s="131"/>
      <c r="D303" s="131"/>
      <c r="E303" s="134"/>
      <c r="F303" s="41">
        <v>9500</v>
      </c>
      <c r="G303" s="41">
        <v>9500</v>
      </c>
      <c r="H303" s="39">
        <v>0</v>
      </c>
      <c r="I303" s="39">
        <v>0</v>
      </c>
      <c r="J303" s="74">
        <f>H303/F303</f>
        <v>0</v>
      </c>
      <c r="K303" s="73">
        <f>I303/G303</f>
        <v>0</v>
      </c>
      <c r="L303" s="68"/>
      <c r="M303" s="68"/>
      <c r="N303" s="68"/>
    </row>
    <row r="304" spans="1:14" ht="12.75" hidden="1" outlineLevel="1">
      <c r="A304" s="215"/>
      <c r="B304" s="34" t="s">
        <v>17</v>
      </c>
      <c r="C304" s="131"/>
      <c r="D304" s="131"/>
      <c r="E304" s="134"/>
      <c r="F304" s="41"/>
      <c r="G304" s="41"/>
      <c r="H304" s="41"/>
      <c r="I304" s="41"/>
      <c r="J304" s="74"/>
      <c r="K304" s="73"/>
      <c r="L304" s="68"/>
      <c r="M304" s="68"/>
      <c r="N304" s="68"/>
    </row>
    <row r="305" spans="1:14" ht="26.25" hidden="1" outlineLevel="1" thickBot="1">
      <c r="A305" s="216"/>
      <c r="B305" s="35" t="s">
        <v>45</v>
      </c>
      <c r="C305" s="132"/>
      <c r="D305" s="132"/>
      <c r="E305" s="135"/>
      <c r="F305" s="43">
        <v>0</v>
      </c>
      <c r="G305" s="43">
        <v>0</v>
      </c>
      <c r="H305" s="43">
        <v>0</v>
      </c>
      <c r="I305" s="43">
        <v>0</v>
      </c>
      <c r="J305" s="75"/>
      <c r="K305" s="76"/>
      <c r="L305" s="68"/>
      <c r="M305" s="68"/>
      <c r="N305" s="68"/>
    </row>
    <row r="306" spans="1:14" ht="12.75" hidden="1" outlineLevel="1">
      <c r="A306" s="217"/>
      <c r="B306" s="36" t="s">
        <v>108</v>
      </c>
      <c r="C306" s="130"/>
      <c r="D306" s="130"/>
      <c r="E306" s="133"/>
      <c r="F306" s="120">
        <f aca="true" t="shared" si="59" ref="F306:K306">SUM(F308:F310)</f>
        <v>35700</v>
      </c>
      <c r="G306" s="120">
        <f t="shared" si="59"/>
        <v>35700</v>
      </c>
      <c r="H306" s="120">
        <f t="shared" si="59"/>
        <v>0</v>
      </c>
      <c r="I306" s="120">
        <f t="shared" si="59"/>
        <v>0</v>
      </c>
      <c r="J306" s="122">
        <f t="shared" si="59"/>
        <v>0</v>
      </c>
      <c r="K306" s="122">
        <f t="shared" si="59"/>
        <v>0</v>
      </c>
      <c r="L306" s="170">
        <v>2016</v>
      </c>
      <c r="M306" s="68"/>
      <c r="N306" s="68"/>
    </row>
    <row r="307" spans="1:14" ht="12.75" hidden="1" outlineLevel="1">
      <c r="A307" s="218"/>
      <c r="B307" s="34" t="s">
        <v>44</v>
      </c>
      <c r="C307" s="131"/>
      <c r="D307" s="131"/>
      <c r="E307" s="134"/>
      <c r="F307" s="121"/>
      <c r="G307" s="121"/>
      <c r="H307" s="121"/>
      <c r="I307" s="121"/>
      <c r="J307" s="123"/>
      <c r="K307" s="123"/>
      <c r="L307" s="170"/>
      <c r="M307" s="68"/>
      <c r="N307" s="68"/>
    </row>
    <row r="308" spans="1:14" ht="12.75" hidden="1" outlineLevel="1">
      <c r="A308" s="215"/>
      <c r="B308" s="34" t="s">
        <v>16</v>
      </c>
      <c r="C308" s="131"/>
      <c r="D308" s="131"/>
      <c r="E308" s="134"/>
      <c r="F308" s="41">
        <v>35700</v>
      </c>
      <c r="G308" s="41">
        <f>F308</f>
        <v>35700</v>
      </c>
      <c r="H308" s="39">
        <v>0</v>
      </c>
      <c r="I308" s="39">
        <v>0</v>
      </c>
      <c r="J308" s="74">
        <f>H308/F308</f>
        <v>0</v>
      </c>
      <c r="K308" s="73">
        <f>I308/G308</f>
        <v>0</v>
      </c>
      <c r="L308" s="170"/>
      <c r="M308" s="68"/>
      <c r="N308" s="68"/>
    </row>
    <row r="309" spans="1:14" ht="12.75" hidden="1" outlineLevel="1">
      <c r="A309" s="215"/>
      <c r="B309" s="34" t="s">
        <v>17</v>
      </c>
      <c r="C309" s="131"/>
      <c r="D309" s="131"/>
      <c r="E309" s="134"/>
      <c r="F309" s="41">
        <v>0</v>
      </c>
      <c r="G309" s="41">
        <v>0</v>
      </c>
      <c r="H309" s="41">
        <v>0</v>
      </c>
      <c r="I309" s="41">
        <v>0</v>
      </c>
      <c r="J309" s="74"/>
      <c r="K309" s="73"/>
      <c r="L309" s="170"/>
      <c r="M309" s="68"/>
      <c r="N309" s="68"/>
    </row>
    <row r="310" spans="1:14" ht="26.25" hidden="1" outlineLevel="1" thickBot="1">
      <c r="A310" s="216"/>
      <c r="B310" s="35" t="s">
        <v>45</v>
      </c>
      <c r="C310" s="132"/>
      <c r="D310" s="132"/>
      <c r="E310" s="135"/>
      <c r="F310" s="43">
        <v>0</v>
      </c>
      <c r="G310" s="43">
        <v>0</v>
      </c>
      <c r="H310" s="43">
        <v>0</v>
      </c>
      <c r="I310" s="43">
        <v>0</v>
      </c>
      <c r="J310" s="75"/>
      <c r="K310" s="76"/>
      <c r="L310" s="170"/>
      <c r="M310" s="68"/>
      <c r="N310" s="68"/>
    </row>
    <row r="311" spans="1:14" ht="12.75" hidden="1" outlineLevel="1">
      <c r="A311" s="217"/>
      <c r="B311" s="36" t="s">
        <v>109</v>
      </c>
      <c r="C311" s="130"/>
      <c r="D311" s="130"/>
      <c r="E311" s="133"/>
      <c r="F311" s="120">
        <f aca="true" t="shared" si="60" ref="F311:K311">SUM(F313:F315)</f>
        <v>0</v>
      </c>
      <c r="G311" s="120">
        <f t="shared" si="60"/>
        <v>0</v>
      </c>
      <c r="H311" s="120">
        <f t="shared" si="60"/>
        <v>405</v>
      </c>
      <c r="I311" s="120">
        <f t="shared" si="60"/>
        <v>405</v>
      </c>
      <c r="J311" s="122">
        <f t="shared" si="60"/>
        <v>0</v>
      </c>
      <c r="K311" s="122">
        <f t="shared" si="60"/>
        <v>0</v>
      </c>
      <c r="L311" s="170">
        <v>2016</v>
      </c>
      <c r="M311" s="68"/>
      <c r="N311" s="68"/>
    </row>
    <row r="312" spans="1:14" ht="12.75" hidden="1" outlineLevel="1">
      <c r="A312" s="218"/>
      <c r="B312" s="34" t="s">
        <v>44</v>
      </c>
      <c r="C312" s="131"/>
      <c r="D312" s="131"/>
      <c r="E312" s="134"/>
      <c r="F312" s="121"/>
      <c r="G312" s="121"/>
      <c r="H312" s="121"/>
      <c r="I312" s="121"/>
      <c r="J312" s="123"/>
      <c r="K312" s="123"/>
      <c r="L312" s="68"/>
      <c r="M312" s="68"/>
      <c r="N312" s="68"/>
    </row>
    <row r="313" spans="1:14" ht="12.75" hidden="1" outlineLevel="1">
      <c r="A313" s="215"/>
      <c r="B313" s="34" t="s">
        <v>16</v>
      </c>
      <c r="C313" s="131"/>
      <c r="D313" s="131"/>
      <c r="E313" s="134"/>
      <c r="F313" s="41">
        <v>0</v>
      </c>
      <c r="G313" s="41">
        <f>F313</f>
        <v>0</v>
      </c>
      <c r="H313" s="39">
        <v>405</v>
      </c>
      <c r="I313" s="39">
        <v>405</v>
      </c>
      <c r="J313" s="74">
        <v>0</v>
      </c>
      <c r="K313" s="73">
        <v>0</v>
      </c>
      <c r="L313" s="68"/>
      <c r="M313" s="68"/>
      <c r="N313" s="68"/>
    </row>
    <row r="314" spans="1:14" ht="12.75" hidden="1" outlineLevel="1">
      <c r="A314" s="215"/>
      <c r="B314" s="34" t="s">
        <v>17</v>
      </c>
      <c r="C314" s="131"/>
      <c r="D314" s="131"/>
      <c r="E314" s="134"/>
      <c r="F314" s="41">
        <v>0</v>
      </c>
      <c r="G314" s="41">
        <v>0</v>
      </c>
      <c r="H314" s="41">
        <v>0</v>
      </c>
      <c r="I314" s="41">
        <v>0</v>
      </c>
      <c r="J314" s="74"/>
      <c r="K314" s="73"/>
      <c r="L314" s="68"/>
      <c r="M314" s="68"/>
      <c r="N314" s="68"/>
    </row>
    <row r="315" spans="1:14" ht="26.25" hidden="1" outlineLevel="1" thickBot="1">
      <c r="A315" s="216"/>
      <c r="B315" s="35" t="s">
        <v>45</v>
      </c>
      <c r="C315" s="132"/>
      <c r="D315" s="132"/>
      <c r="E315" s="135"/>
      <c r="F315" s="43">
        <v>0</v>
      </c>
      <c r="G315" s="43">
        <v>0</v>
      </c>
      <c r="H315" s="43">
        <v>0</v>
      </c>
      <c r="I315" s="43">
        <v>0</v>
      </c>
      <c r="J315" s="75"/>
      <c r="K315" s="76"/>
      <c r="L315" s="68"/>
      <c r="M315" s="68"/>
      <c r="N315" s="68"/>
    </row>
    <row r="316" spans="1:14" ht="12.75" hidden="1" outlineLevel="1">
      <c r="A316" s="221"/>
      <c r="B316" s="173" t="s">
        <v>110</v>
      </c>
      <c r="C316" s="174"/>
      <c r="D316" s="174"/>
      <c r="E316" s="181"/>
      <c r="F316" s="175">
        <f aca="true" t="shared" si="61" ref="F316:K316">SUM(F318:F320)</f>
        <v>0</v>
      </c>
      <c r="G316" s="175">
        <f t="shared" si="61"/>
        <v>58000</v>
      </c>
      <c r="H316" s="120">
        <f t="shared" si="61"/>
        <v>0</v>
      </c>
      <c r="I316" s="120">
        <f t="shared" si="61"/>
        <v>8524</v>
      </c>
      <c r="J316" s="176" t="e">
        <f t="shared" si="61"/>
        <v>#DIV/0!</v>
      </c>
      <c r="K316" s="176">
        <f t="shared" si="61"/>
        <v>0.14696551724137932</v>
      </c>
      <c r="L316" s="170">
        <v>2016</v>
      </c>
      <c r="M316" s="68"/>
      <c r="N316" s="68"/>
    </row>
    <row r="317" spans="1:14" ht="12.75" hidden="1" outlineLevel="1">
      <c r="A317" s="222"/>
      <c r="B317" s="182" t="s">
        <v>44</v>
      </c>
      <c r="C317" s="177"/>
      <c r="D317" s="177"/>
      <c r="E317" s="183"/>
      <c r="F317" s="178"/>
      <c r="G317" s="178"/>
      <c r="H317" s="121"/>
      <c r="I317" s="121"/>
      <c r="J317" s="179"/>
      <c r="K317" s="179"/>
      <c r="L317" s="68"/>
      <c r="M317" s="68"/>
      <c r="N317" s="68"/>
    </row>
    <row r="318" spans="1:14" ht="12.75" hidden="1" outlineLevel="1">
      <c r="A318" s="223"/>
      <c r="B318" s="182" t="s">
        <v>16</v>
      </c>
      <c r="C318" s="177"/>
      <c r="D318" s="177"/>
      <c r="E318" s="183"/>
      <c r="F318" s="184"/>
      <c r="G318" s="184">
        <v>58000</v>
      </c>
      <c r="H318" s="231"/>
      <c r="I318" s="231">
        <f>8524</f>
        <v>8524</v>
      </c>
      <c r="J318" s="185" t="e">
        <f>H318/F318</f>
        <v>#DIV/0!</v>
      </c>
      <c r="K318" s="186">
        <f>I318/G318</f>
        <v>0.14696551724137932</v>
      </c>
      <c r="L318" s="68"/>
      <c r="M318" s="68"/>
      <c r="N318" s="68"/>
    </row>
    <row r="319" spans="1:14" ht="12.75" hidden="1" outlineLevel="1">
      <c r="A319" s="223"/>
      <c r="B319" s="182" t="s">
        <v>17</v>
      </c>
      <c r="C319" s="177"/>
      <c r="D319" s="177"/>
      <c r="E319" s="183"/>
      <c r="F319" s="184">
        <v>0</v>
      </c>
      <c r="G319" s="184">
        <v>0</v>
      </c>
      <c r="H319" s="232">
        <v>0</v>
      </c>
      <c r="I319" s="232">
        <v>0</v>
      </c>
      <c r="J319" s="185"/>
      <c r="K319" s="186"/>
      <c r="L319" s="68"/>
      <c r="M319" s="68"/>
      <c r="N319" s="68"/>
    </row>
    <row r="320" spans="1:14" ht="26.25" hidden="1" outlineLevel="1" thickBot="1">
      <c r="A320" s="224"/>
      <c r="B320" s="187" t="s">
        <v>45</v>
      </c>
      <c r="C320" s="180"/>
      <c r="D320" s="180"/>
      <c r="E320" s="188"/>
      <c r="F320" s="189">
        <v>0</v>
      </c>
      <c r="G320" s="189">
        <v>0</v>
      </c>
      <c r="H320" s="233">
        <v>0</v>
      </c>
      <c r="I320" s="233">
        <v>0</v>
      </c>
      <c r="J320" s="190"/>
      <c r="K320" s="191"/>
      <c r="L320" s="68"/>
      <c r="M320" s="68"/>
      <c r="N320" s="68"/>
    </row>
    <row r="321" spans="1:14" ht="12.75" collapsed="1">
      <c r="A321" s="214">
        <v>13</v>
      </c>
      <c r="B321" s="59" t="s">
        <v>111</v>
      </c>
      <c r="C321" s="108"/>
      <c r="D321" s="108"/>
      <c r="E321" s="111"/>
      <c r="F321" s="114">
        <f aca="true" t="shared" si="62" ref="F321:K321">SUM(F323:F325)</f>
        <v>3220</v>
      </c>
      <c r="G321" s="114">
        <f t="shared" si="62"/>
        <v>3220</v>
      </c>
      <c r="H321" s="114">
        <f t="shared" si="62"/>
        <v>0</v>
      </c>
      <c r="I321" s="114">
        <f t="shared" si="62"/>
        <v>0</v>
      </c>
      <c r="J321" s="104">
        <f t="shared" si="62"/>
        <v>0</v>
      </c>
      <c r="K321" s="104">
        <f t="shared" si="62"/>
        <v>0</v>
      </c>
      <c r="L321" s="68"/>
      <c r="M321" s="68"/>
      <c r="N321" s="68"/>
    </row>
    <row r="322" spans="1:14" ht="12.75">
      <c r="A322" s="215"/>
      <c r="B322" s="49" t="s">
        <v>44</v>
      </c>
      <c r="C322" s="109"/>
      <c r="D322" s="109"/>
      <c r="E322" s="112"/>
      <c r="F322" s="115"/>
      <c r="G322" s="115"/>
      <c r="H322" s="115"/>
      <c r="I322" s="115"/>
      <c r="J322" s="105"/>
      <c r="K322" s="105"/>
      <c r="L322" s="68"/>
      <c r="M322" s="68"/>
      <c r="N322" s="68"/>
    </row>
    <row r="323" spans="1:14" ht="12.75">
      <c r="A323" s="215"/>
      <c r="B323" s="49" t="s">
        <v>16</v>
      </c>
      <c r="C323" s="109"/>
      <c r="D323" s="109"/>
      <c r="E323" s="112"/>
      <c r="F323" s="50">
        <v>3220</v>
      </c>
      <c r="G323" s="50">
        <v>3220</v>
      </c>
      <c r="H323" s="54">
        <v>0</v>
      </c>
      <c r="I323" s="54">
        <v>0</v>
      </c>
      <c r="J323" s="79">
        <f>H323/F323</f>
        <v>0</v>
      </c>
      <c r="K323" s="67">
        <f>I323/G323</f>
        <v>0</v>
      </c>
      <c r="L323" s="68"/>
      <c r="M323" s="68"/>
      <c r="N323" s="68"/>
    </row>
    <row r="324" spans="1:14" ht="12.75">
      <c r="A324" s="215"/>
      <c r="B324" s="49" t="s">
        <v>17</v>
      </c>
      <c r="C324" s="109"/>
      <c r="D324" s="109"/>
      <c r="E324" s="112"/>
      <c r="F324" s="50">
        <v>0</v>
      </c>
      <c r="G324" s="50">
        <v>0</v>
      </c>
      <c r="H324" s="50">
        <v>0</v>
      </c>
      <c r="I324" s="50">
        <v>0</v>
      </c>
      <c r="J324" s="79"/>
      <c r="K324" s="67"/>
      <c r="L324" s="68"/>
      <c r="M324" s="68"/>
      <c r="N324" s="68"/>
    </row>
    <row r="325" spans="1:14" ht="26.25" thickBot="1">
      <c r="A325" s="216"/>
      <c r="B325" s="51" t="s">
        <v>45</v>
      </c>
      <c r="C325" s="110"/>
      <c r="D325" s="110"/>
      <c r="E325" s="113"/>
      <c r="F325" s="52">
        <v>0</v>
      </c>
      <c r="G325" s="52">
        <v>0</v>
      </c>
      <c r="H325" s="52">
        <v>0</v>
      </c>
      <c r="I325" s="52">
        <v>0</v>
      </c>
      <c r="J325" s="80"/>
      <c r="K325" s="81"/>
      <c r="L325" s="68"/>
      <c r="M325" s="68"/>
      <c r="N325" s="68"/>
    </row>
    <row r="326" spans="1:14" ht="12.75" hidden="1" outlineLevel="1">
      <c r="A326" s="217"/>
      <c r="B326" s="36" t="s">
        <v>90</v>
      </c>
      <c r="C326" s="130"/>
      <c r="D326" s="130"/>
      <c r="E326" s="133"/>
      <c r="F326" s="120">
        <f aca="true" t="shared" si="63" ref="F326:K326">SUM(F328:F330)</f>
        <v>350</v>
      </c>
      <c r="G326" s="120">
        <f t="shared" si="63"/>
        <v>350</v>
      </c>
      <c r="H326" s="120">
        <f t="shared" si="63"/>
        <v>280</v>
      </c>
      <c r="I326" s="120">
        <f t="shared" si="63"/>
        <v>280</v>
      </c>
      <c r="J326" s="122">
        <f t="shared" si="63"/>
        <v>0.8</v>
      </c>
      <c r="K326" s="122">
        <f t="shared" si="63"/>
        <v>0.8</v>
      </c>
      <c r="L326" s="170">
        <v>2016</v>
      </c>
      <c r="M326" s="68"/>
      <c r="N326" s="68"/>
    </row>
    <row r="327" spans="1:14" ht="12.75" hidden="1" outlineLevel="1">
      <c r="A327" s="218"/>
      <c r="B327" s="34" t="s">
        <v>44</v>
      </c>
      <c r="C327" s="131"/>
      <c r="D327" s="131"/>
      <c r="E327" s="134"/>
      <c r="F327" s="121"/>
      <c r="G327" s="121"/>
      <c r="H327" s="121"/>
      <c r="I327" s="121"/>
      <c r="J327" s="123"/>
      <c r="K327" s="123"/>
      <c r="L327" s="68"/>
      <c r="M327" s="68"/>
      <c r="N327" s="68"/>
    </row>
    <row r="328" spans="1:14" ht="12.75" hidden="1" outlineLevel="1">
      <c r="A328" s="215"/>
      <c r="B328" s="34" t="s">
        <v>16</v>
      </c>
      <c r="C328" s="131"/>
      <c r="D328" s="131"/>
      <c r="E328" s="134"/>
      <c r="F328" s="41">
        <v>350</v>
      </c>
      <c r="G328" s="41">
        <v>350</v>
      </c>
      <c r="H328" s="39">
        <v>280</v>
      </c>
      <c r="I328" s="39">
        <v>280</v>
      </c>
      <c r="J328" s="74">
        <f>H328/F328</f>
        <v>0.8</v>
      </c>
      <c r="K328" s="73">
        <f>I328/G328</f>
        <v>0.8</v>
      </c>
      <c r="L328" s="68"/>
      <c r="M328" s="68"/>
      <c r="N328" s="68"/>
    </row>
    <row r="329" spans="1:14" ht="12.75" hidden="1" outlineLevel="1">
      <c r="A329" s="215"/>
      <c r="B329" s="34" t="s">
        <v>17</v>
      </c>
      <c r="C329" s="131"/>
      <c r="D329" s="131"/>
      <c r="E329" s="134"/>
      <c r="F329" s="41">
        <v>0</v>
      </c>
      <c r="G329" s="41">
        <v>0</v>
      </c>
      <c r="H329" s="41">
        <v>0</v>
      </c>
      <c r="I329" s="41">
        <v>0</v>
      </c>
      <c r="J329" s="74"/>
      <c r="K329" s="73"/>
      <c r="L329" s="68"/>
      <c r="M329" s="68"/>
      <c r="N329" s="68"/>
    </row>
    <row r="330" spans="1:14" ht="26.25" hidden="1" outlineLevel="1" thickBot="1">
      <c r="A330" s="216"/>
      <c r="B330" s="35" t="s">
        <v>45</v>
      </c>
      <c r="C330" s="132"/>
      <c r="D330" s="132"/>
      <c r="E330" s="135"/>
      <c r="F330" s="43">
        <v>0</v>
      </c>
      <c r="G330" s="43">
        <v>0</v>
      </c>
      <c r="H330" s="43">
        <v>0</v>
      </c>
      <c r="I330" s="43">
        <v>0</v>
      </c>
      <c r="J330" s="75"/>
      <c r="K330" s="76"/>
      <c r="L330" s="68"/>
      <c r="M330" s="68"/>
      <c r="N330" s="68"/>
    </row>
    <row r="331" spans="1:14" ht="12.75" hidden="1" outlineLevel="1">
      <c r="A331" s="217"/>
      <c r="B331" s="36" t="s">
        <v>112</v>
      </c>
      <c r="C331" s="130"/>
      <c r="D331" s="130"/>
      <c r="E331" s="133"/>
      <c r="F331" s="120">
        <f aca="true" t="shared" si="64" ref="F331:K331">SUM(F333:F335)</f>
        <v>1000</v>
      </c>
      <c r="G331" s="120">
        <f t="shared" si="64"/>
        <v>1000</v>
      </c>
      <c r="H331" s="120">
        <f t="shared" si="64"/>
        <v>0</v>
      </c>
      <c r="I331" s="120">
        <f t="shared" si="64"/>
        <v>0</v>
      </c>
      <c r="J331" s="122">
        <f t="shared" si="64"/>
        <v>0</v>
      </c>
      <c r="K331" s="122">
        <f t="shared" si="64"/>
        <v>0</v>
      </c>
      <c r="L331" s="170">
        <v>2016</v>
      </c>
      <c r="M331" s="68"/>
      <c r="N331" s="68"/>
    </row>
    <row r="332" spans="1:14" ht="12.75" hidden="1" outlineLevel="1">
      <c r="A332" s="218"/>
      <c r="B332" s="34" t="s">
        <v>44</v>
      </c>
      <c r="C332" s="131"/>
      <c r="D332" s="131"/>
      <c r="E332" s="134"/>
      <c r="F332" s="121"/>
      <c r="G332" s="121"/>
      <c r="H332" s="121"/>
      <c r="I332" s="121"/>
      <c r="J332" s="123"/>
      <c r="K332" s="123"/>
      <c r="L332" s="170"/>
      <c r="M332" s="68"/>
      <c r="N332" s="68"/>
    </row>
    <row r="333" spans="1:14" ht="12.75" hidden="1" outlineLevel="1">
      <c r="A333" s="215"/>
      <c r="B333" s="34" t="s">
        <v>16</v>
      </c>
      <c r="C333" s="131"/>
      <c r="D333" s="131"/>
      <c r="E333" s="134"/>
      <c r="F333" s="41">
        <v>1000</v>
      </c>
      <c r="G333" s="41">
        <v>1000</v>
      </c>
      <c r="H333" s="39">
        <v>0</v>
      </c>
      <c r="I333" s="39">
        <v>0</v>
      </c>
      <c r="J333" s="74">
        <f>H333/F333</f>
        <v>0</v>
      </c>
      <c r="K333" s="73">
        <f>I333/G333</f>
        <v>0</v>
      </c>
      <c r="L333" s="170"/>
      <c r="M333" s="68"/>
      <c r="N333" s="68"/>
    </row>
    <row r="334" spans="1:14" ht="12.75" hidden="1" outlineLevel="1">
      <c r="A334" s="215"/>
      <c r="B334" s="34" t="s">
        <v>17</v>
      </c>
      <c r="C334" s="131"/>
      <c r="D334" s="131"/>
      <c r="E334" s="134"/>
      <c r="F334" s="41">
        <v>0</v>
      </c>
      <c r="G334" s="41">
        <v>0</v>
      </c>
      <c r="H334" s="41">
        <v>0</v>
      </c>
      <c r="I334" s="41">
        <v>0</v>
      </c>
      <c r="J334" s="74"/>
      <c r="K334" s="73"/>
      <c r="L334" s="170"/>
      <c r="M334" s="68"/>
      <c r="N334" s="68"/>
    </row>
    <row r="335" spans="1:14" ht="26.25" hidden="1" outlineLevel="1" thickBot="1">
      <c r="A335" s="216"/>
      <c r="B335" s="35" t="s">
        <v>45</v>
      </c>
      <c r="C335" s="132"/>
      <c r="D335" s="132"/>
      <c r="E335" s="135"/>
      <c r="F335" s="43">
        <v>0</v>
      </c>
      <c r="G335" s="43">
        <v>0</v>
      </c>
      <c r="H335" s="43">
        <v>0</v>
      </c>
      <c r="I335" s="43">
        <v>0</v>
      </c>
      <c r="J335" s="75"/>
      <c r="K335" s="76"/>
      <c r="L335" s="170"/>
      <c r="M335" s="68"/>
      <c r="N335" s="68"/>
    </row>
    <row r="336" spans="1:14" ht="12.75" hidden="1" outlineLevel="1">
      <c r="A336" s="217"/>
      <c r="B336" s="36" t="s">
        <v>113</v>
      </c>
      <c r="C336" s="130"/>
      <c r="D336" s="130"/>
      <c r="E336" s="133"/>
      <c r="F336" s="120">
        <f aca="true" t="shared" si="65" ref="F336:K336">SUM(F338:F340)</f>
        <v>1534</v>
      </c>
      <c r="G336" s="120">
        <f t="shared" si="65"/>
        <v>1534</v>
      </c>
      <c r="H336" s="120">
        <f t="shared" si="65"/>
        <v>1503</v>
      </c>
      <c r="I336" s="120">
        <f t="shared" si="65"/>
        <v>1503</v>
      </c>
      <c r="J336" s="122">
        <f t="shared" si="65"/>
        <v>0.9797913950456323</v>
      </c>
      <c r="K336" s="122">
        <f t="shared" si="65"/>
        <v>0.9797913950456323</v>
      </c>
      <c r="L336" s="170">
        <v>2016</v>
      </c>
      <c r="M336" s="68"/>
      <c r="N336" s="68"/>
    </row>
    <row r="337" spans="1:14" ht="12.75" hidden="1" outlineLevel="1">
      <c r="A337" s="218"/>
      <c r="B337" s="34" t="s">
        <v>44</v>
      </c>
      <c r="C337" s="131"/>
      <c r="D337" s="131"/>
      <c r="E337" s="134"/>
      <c r="F337" s="121"/>
      <c r="G337" s="121"/>
      <c r="H337" s="121"/>
      <c r="I337" s="121"/>
      <c r="J337" s="123"/>
      <c r="K337" s="123"/>
      <c r="L337" s="68"/>
      <c r="M337" s="68"/>
      <c r="N337" s="68"/>
    </row>
    <row r="338" spans="1:14" ht="12.75" hidden="1" outlineLevel="1">
      <c r="A338" s="215"/>
      <c r="B338" s="34" t="s">
        <v>16</v>
      </c>
      <c r="C338" s="131"/>
      <c r="D338" s="131"/>
      <c r="E338" s="134"/>
      <c r="F338" s="41">
        <v>1534</v>
      </c>
      <c r="G338" s="41">
        <v>1534</v>
      </c>
      <c r="H338" s="39">
        <v>1503</v>
      </c>
      <c r="I338" s="39">
        <v>1503</v>
      </c>
      <c r="J338" s="74">
        <f>H338/F338</f>
        <v>0.9797913950456323</v>
      </c>
      <c r="K338" s="73">
        <f>I338/G338</f>
        <v>0.9797913950456323</v>
      </c>
      <c r="L338" s="68"/>
      <c r="M338" s="68"/>
      <c r="N338" s="68"/>
    </row>
    <row r="339" spans="1:14" ht="12.75" hidden="1" outlineLevel="1">
      <c r="A339" s="215"/>
      <c r="B339" s="34" t="s">
        <v>17</v>
      </c>
      <c r="C339" s="131"/>
      <c r="D339" s="131"/>
      <c r="E339" s="134"/>
      <c r="F339" s="41">
        <v>0</v>
      </c>
      <c r="G339" s="41">
        <v>0</v>
      </c>
      <c r="H339" s="41">
        <v>0</v>
      </c>
      <c r="I339" s="41">
        <v>0</v>
      </c>
      <c r="J339" s="74"/>
      <c r="K339" s="73"/>
      <c r="L339" s="68"/>
      <c r="M339" s="68"/>
      <c r="N339" s="68"/>
    </row>
    <row r="340" spans="1:14" ht="26.25" hidden="1" outlineLevel="1" thickBot="1">
      <c r="A340" s="216"/>
      <c r="B340" s="35" t="s">
        <v>45</v>
      </c>
      <c r="C340" s="132"/>
      <c r="D340" s="132"/>
      <c r="E340" s="135"/>
      <c r="F340" s="43">
        <v>0</v>
      </c>
      <c r="G340" s="43">
        <v>0</v>
      </c>
      <c r="H340" s="43">
        <v>0</v>
      </c>
      <c r="I340" s="43">
        <v>0</v>
      </c>
      <c r="J340" s="75"/>
      <c r="K340" s="76"/>
      <c r="L340" s="68"/>
      <c r="M340" s="68"/>
      <c r="N340" s="68"/>
    </row>
    <row r="341" spans="1:14" ht="12.75" hidden="1" outlineLevel="1">
      <c r="A341" s="217"/>
      <c r="B341" s="36" t="s">
        <v>114</v>
      </c>
      <c r="C341" s="130"/>
      <c r="D341" s="130"/>
      <c r="E341" s="133"/>
      <c r="F341" s="120">
        <f aca="true" t="shared" si="66" ref="F341:K341">SUM(F343:F345)</f>
        <v>153</v>
      </c>
      <c r="G341" s="120">
        <f t="shared" si="66"/>
        <v>153</v>
      </c>
      <c r="H341" s="120">
        <f t="shared" si="66"/>
        <v>0</v>
      </c>
      <c r="I341" s="120">
        <f t="shared" si="66"/>
        <v>0</v>
      </c>
      <c r="J341" s="122">
        <f t="shared" si="66"/>
        <v>0</v>
      </c>
      <c r="K341" s="122">
        <f t="shared" si="66"/>
        <v>0</v>
      </c>
      <c r="L341" s="171">
        <v>2016</v>
      </c>
      <c r="M341" s="68"/>
      <c r="N341" s="68"/>
    </row>
    <row r="342" spans="1:14" ht="12.75" hidden="1" outlineLevel="1">
      <c r="A342" s="218"/>
      <c r="B342" s="34" t="s">
        <v>44</v>
      </c>
      <c r="C342" s="131"/>
      <c r="D342" s="131"/>
      <c r="E342" s="134"/>
      <c r="F342" s="121"/>
      <c r="G342" s="121"/>
      <c r="H342" s="121"/>
      <c r="I342" s="121"/>
      <c r="J342" s="123"/>
      <c r="K342" s="123"/>
      <c r="L342" s="171"/>
      <c r="M342" s="68"/>
      <c r="N342" s="68"/>
    </row>
    <row r="343" spans="1:14" ht="12.75" hidden="1" outlineLevel="1">
      <c r="A343" s="215"/>
      <c r="B343" s="34" t="s">
        <v>16</v>
      </c>
      <c r="C343" s="131"/>
      <c r="D343" s="131"/>
      <c r="E343" s="134"/>
      <c r="F343" s="41">
        <v>153</v>
      </c>
      <c r="G343" s="41">
        <v>153</v>
      </c>
      <c r="H343" s="39">
        <v>0</v>
      </c>
      <c r="I343" s="39">
        <v>0</v>
      </c>
      <c r="J343" s="74">
        <f>H343/F343</f>
        <v>0</v>
      </c>
      <c r="K343" s="73">
        <f>I343/G343</f>
        <v>0</v>
      </c>
      <c r="L343" s="171"/>
      <c r="M343" s="68"/>
      <c r="N343" s="68"/>
    </row>
    <row r="344" spans="1:14" ht="12.75" hidden="1" outlineLevel="1">
      <c r="A344" s="215"/>
      <c r="B344" s="34" t="s">
        <v>17</v>
      </c>
      <c r="C344" s="131"/>
      <c r="D344" s="131"/>
      <c r="E344" s="134"/>
      <c r="F344" s="41">
        <v>0</v>
      </c>
      <c r="G344" s="41">
        <v>0</v>
      </c>
      <c r="H344" s="41">
        <v>0</v>
      </c>
      <c r="I344" s="41">
        <v>0</v>
      </c>
      <c r="J344" s="74"/>
      <c r="K344" s="73"/>
      <c r="L344" s="171"/>
      <c r="M344" s="68"/>
      <c r="N344" s="68"/>
    </row>
    <row r="345" spans="1:14" ht="26.25" hidden="1" outlineLevel="1" thickBot="1">
      <c r="A345" s="216"/>
      <c r="B345" s="35" t="s">
        <v>45</v>
      </c>
      <c r="C345" s="132"/>
      <c r="D345" s="132"/>
      <c r="E345" s="135"/>
      <c r="F345" s="43">
        <v>0</v>
      </c>
      <c r="G345" s="43">
        <v>0</v>
      </c>
      <c r="H345" s="43">
        <v>0</v>
      </c>
      <c r="I345" s="43">
        <v>0</v>
      </c>
      <c r="J345" s="75"/>
      <c r="K345" s="76"/>
      <c r="L345" s="171"/>
      <c r="M345" s="68"/>
      <c r="N345" s="68"/>
    </row>
    <row r="346" spans="1:14" ht="12.75" hidden="1" outlineLevel="1">
      <c r="A346" s="217"/>
      <c r="B346" s="36" t="s">
        <v>115</v>
      </c>
      <c r="C346" s="130"/>
      <c r="D346" s="130"/>
      <c r="E346" s="133"/>
      <c r="F346" s="120">
        <f aca="true" t="shared" si="67" ref="F346:K346">SUM(F348:F350)</f>
        <v>60</v>
      </c>
      <c r="G346" s="120">
        <f t="shared" si="67"/>
        <v>60</v>
      </c>
      <c r="H346" s="120">
        <f t="shared" si="67"/>
        <v>48</v>
      </c>
      <c r="I346" s="120">
        <f t="shared" si="67"/>
        <v>48</v>
      </c>
      <c r="J346" s="122">
        <f t="shared" si="67"/>
        <v>0.8</v>
      </c>
      <c r="K346" s="122">
        <f t="shared" si="67"/>
        <v>0.8</v>
      </c>
      <c r="L346" s="171">
        <v>2016</v>
      </c>
      <c r="M346" s="68"/>
      <c r="N346" s="68"/>
    </row>
    <row r="347" spans="1:14" ht="12.75" hidden="1" outlineLevel="1">
      <c r="A347" s="218"/>
      <c r="B347" s="34" t="s">
        <v>44</v>
      </c>
      <c r="C347" s="131"/>
      <c r="D347" s="131"/>
      <c r="E347" s="134"/>
      <c r="F347" s="121"/>
      <c r="G347" s="121"/>
      <c r="H347" s="121"/>
      <c r="I347" s="121"/>
      <c r="J347" s="123"/>
      <c r="K347" s="123"/>
      <c r="L347" s="171"/>
      <c r="M347" s="68"/>
      <c r="N347" s="68"/>
    </row>
    <row r="348" spans="1:14" ht="12.75" hidden="1" outlineLevel="1">
      <c r="A348" s="215"/>
      <c r="B348" s="34" t="s">
        <v>16</v>
      </c>
      <c r="C348" s="131"/>
      <c r="D348" s="131"/>
      <c r="E348" s="134"/>
      <c r="F348" s="41">
        <v>60</v>
      </c>
      <c r="G348" s="41">
        <v>60</v>
      </c>
      <c r="H348" s="39">
        <v>48</v>
      </c>
      <c r="I348" s="39">
        <v>48</v>
      </c>
      <c r="J348" s="74">
        <f>H348/F348</f>
        <v>0.8</v>
      </c>
      <c r="K348" s="73">
        <f>I348/G348</f>
        <v>0.8</v>
      </c>
      <c r="L348" s="171"/>
      <c r="M348" s="68"/>
      <c r="N348" s="68"/>
    </row>
    <row r="349" spans="1:14" ht="12.75" hidden="1" outlineLevel="1">
      <c r="A349" s="215"/>
      <c r="B349" s="34" t="s">
        <v>17</v>
      </c>
      <c r="C349" s="131"/>
      <c r="D349" s="131"/>
      <c r="E349" s="134"/>
      <c r="F349" s="41">
        <v>0</v>
      </c>
      <c r="G349" s="41">
        <v>0</v>
      </c>
      <c r="H349" s="41">
        <v>0</v>
      </c>
      <c r="I349" s="41">
        <v>0</v>
      </c>
      <c r="J349" s="74"/>
      <c r="K349" s="73"/>
      <c r="L349" s="171"/>
      <c r="M349" s="68"/>
      <c r="N349" s="68"/>
    </row>
    <row r="350" spans="1:14" ht="26.25" hidden="1" outlineLevel="1" thickBot="1">
      <c r="A350" s="216"/>
      <c r="B350" s="35" t="s">
        <v>45</v>
      </c>
      <c r="C350" s="132"/>
      <c r="D350" s="132"/>
      <c r="E350" s="135"/>
      <c r="F350" s="43">
        <v>0</v>
      </c>
      <c r="G350" s="43">
        <v>0</v>
      </c>
      <c r="H350" s="43">
        <v>0</v>
      </c>
      <c r="I350" s="43">
        <v>0</v>
      </c>
      <c r="J350" s="75"/>
      <c r="K350" s="76"/>
      <c r="L350" s="171"/>
      <c r="M350" s="68"/>
      <c r="N350" s="68"/>
    </row>
    <row r="351" spans="1:14" ht="12.75" hidden="1" outlineLevel="1">
      <c r="A351" s="217"/>
      <c r="B351" s="36" t="s">
        <v>116</v>
      </c>
      <c r="C351" s="130"/>
      <c r="D351" s="130"/>
      <c r="E351" s="133"/>
      <c r="F351" s="120">
        <f aca="true" t="shared" si="68" ref="F351:K351">SUM(F353:F355)</f>
        <v>59</v>
      </c>
      <c r="G351" s="120">
        <f t="shared" si="68"/>
        <v>59</v>
      </c>
      <c r="H351" s="120">
        <f t="shared" si="68"/>
        <v>0</v>
      </c>
      <c r="I351" s="120">
        <f t="shared" si="68"/>
        <v>0</v>
      </c>
      <c r="J351" s="122">
        <f t="shared" si="68"/>
        <v>0</v>
      </c>
      <c r="K351" s="122">
        <f t="shared" si="68"/>
        <v>0</v>
      </c>
      <c r="L351" s="171">
        <v>2016</v>
      </c>
      <c r="M351" s="68"/>
      <c r="N351" s="68"/>
    </row>
    <row r="352" spans="1:14" ht="12.75" hidden="1" outlineLevel="1">
      <c r="A352" s="218"/>
      <c r="B352" s="34" t="s">
        <v>44</v>
      </c>
      <c r="C352" s="131"/>
      <c r="D352" s="131"/>
      <c r="E352" s="134"/>
      <c r="F352" s="121"/>
      <c r="G352" s="121"/>
      <c r="H352" s="121"/>
      <c r="I352" s="121"/>
      <c r="J352" s="123"/>
      <c r="K352" s="123"/>
      <c r="L352" s="171"/>
      <c r="M352" s="68"/>
      <c r="N352" s="68"/>
    </row>
    <row r="353" spans="1:14" ht="12.75" hidden="1" outlineLevel="1">
      <c r="A353" s="215"/>
      <c r="B353" s="34" t="s">
        <v>16</v>
      </c>
      <c r="C353" s="131"/>
      <c r="D353" s="131"/>
      <c r="E353" s="134"/>
      <c r="F353" s="41">
        <v>59</v>
      </c>
      <c r="G353" s="41">
        <v>59</v>
      </c>
      <c r="H353" s="39">
        <v>0</v>
      </c>
      <c r="I353" s="39">
        <v>0</v>
      </c>
      <c r="J353" s="74">
        <f>H353/F353</f>
        <v>0</v>
      </c>
      <c r="K353" s="73">
        <f>I353/G353</f>
        <v>0</v>
      </c>
      <c r="L353" s="171"/>
      <c r="M353" s="68"/>
      <c r="N353" s="68"/>
    </row>
    <row r="354" spans="1:14" ht="12.75" hidden="1" outlineLevel="1">
      <c r="A354" s="215"/>
      <c r="B354" s="34" t="s">
        <v>17</v>
      </c>
      <c r="C354" s="131"/>
      <c r="D354" s="131"/>
      <c r="E354" s="134"/>
      <c r="F354" s="41">
        <v>0</v>
      </c>
      <c r="G354" s="41">
        <v>0</v>
      </c>
      <c r="H354" s="41">
        <v>0</v>
      </c>
      <c r="I354" s="41">
        <v>0</v>
      </c>
      <c r="J354" s="74"/>
      <c r="K354" s="73"/>
      <c r="L354" s="171"/>
      <c r="M354" s="68"/>
      <c r="N354" s="68"/>
    </row>
    <row r="355" spans="1:14" ht="26.25" hidden="1" outlineLevel="1" thickBot="1">
      <c r="A355" s="216"/>
      <c r="B355" s="35" t="s">
        <v>45</v>
      </c>
      <c r="C355" s="132"/>
      <c r="D355" s="132"/>
      <c r="E355" s="135"/>
      <c r="F355" s="43">
        <v>0</v>
      </c>
      <c r="G355" s="43">
        <v>0</v>
      </c>
      <c r="H355" s="43">
        <v>0</v>
      </c>
      <c r="I355" s="43">
        <v>0</v>
      </c>
      <c r="J355" s="75"/>
      <c r="K355" s="76"/>
      <c r="L355" s="171"/>
      <c r="M355" s="68"/>
      <c r="N355" s="68"/>
    </row>
    <row r="356" spans="1:14" ht="12.75" hidden="1" outlineLevel="1">
      <c r="A356" s="217"/>
      <c r="B356" s="36" t="s">
        <v>117</v>
      </c>
      <c r="C356" s="130"/>
      <c r="D356" s="130"/>
      <c r="E356" s="133"/>
      <c r="F356" s="120">
        <f aca="true" t="shared" si="69" ref="F356:K356">SUM(F358:F360)</f>
        <v>0</v>
      </c>
      <c r="G356" s="120">
        <f t="shared" si="69"/>
        <v>0</v>
      </c>
      <c r="H356" s="120">
        <f t="shared" si="69"/>
        <v>488</v>
      </c>
      <c r="I356" s="120">
        <f t="shared" si="69"/>
        <v>488</v>
      </c>
      <c r="J356" s="122">
        <f t="shared" si="69"/>
        <v>0</v>
      </c>
      <c r="K356" s="122">
        <f t="shared" si="69"/>
        <v>0</v>
      </c>
      <c r="L356" s="171">
        <v>2016</v>
      </c>
      <c r="M356" s="68"/>
      <c r="N356" s="68"/>
    </row>
    <row r="357" spans="1:14" ht="12.75" hidden="1" outlineLevel="1">
      <c r="A357" s="218"/>
      <c r="B357" s="34" t="s">
        <v>44</v>
      </c>
      <c r="C357" s="131"/>
      <c r="D357" s="131"/>
      <c r="E357" s="134"/>
      <c r="F357" s="121"/>
      <c r="G357" s="121"/>
      <c r="H357" s="121"/>
      <c r="I357" s="121"/>
      <c r="J357" s="123"/>
      <c r="K357" s="123"/>
      <c r="L357" s="68"/>
      <c r="M357" s="68"/>
      <c r="N357" s="68"/>
    </row>
    <row r="358" spans="1:14" ht="12.75" hidden="1" outlineLevel="1">
      <c r="A358" s="215"/>
      <c r="B358" s="34" t="s">
        <v>16</v>
      </c>
      <c r="C358" s="131"/>
      <c r="D358" s="131"/>
      <c r="E358" s="134"/>
      <c r="F358" s="41">
        <v>0</v>
      </c>
      <c r="G358" s="41">
        <v>0</v>
      </c>
      <c r="H358" s="39">
        <v>488</v>
      </c>
      <c r="I358" s="39">
        <v>488</v>
      </c>
      <c r="J358" s="74">
        <v>0</v>
      </c>
      <c r="K358" s="73">
        <v>0</v>
      </c>
      <c r="L358" s="68"/>
      <c r="M358" s="68"/>
      <c r="N358" s="68"/>
    </row>
    <row r="359" spans="1:14" ht="12.75" hidden="1" outlineLevel="1">
      <c r="A359" s="215"/>
      <c r="B359" s="34" t="s">
        <v>17</v>
      </c>
      <c r="C359" s="131"/>
      <c r="D359" s="131"/>
      <c r="E359" s="134"/>
      <c r="F359" s="41">
        <v>0</v>
      </c>
      <c r="G359" s="41">
        <v>0</v>
      </c>
      <c r="H359" s="41">
        <v>0</v>
      </c>
      <c r="I359" s="41">
        <v>0</v>
      </c>
      <c r="J359" s="74"/>
      <c r="K359" s="73"/>
      <c r="L359" s="68"/>
      <c r="M359" s="68"/>
      <c r="N359" s="68"/>
    </row>
    <row r="360" spans="1:14" ht="26.25" hidden="1" outlineLevel="1" thickBot="1">
      <c r="A360" s="216"/>
      <c r="B360" s="35" t="s">
        <v>45</v>
      </c>
      <c r="C360" s="132"/>
      <c r="D360" s="132"/>
      <c r="E360" s="135"/>
      <c r="F360" s="43">
        <v>0</v>
      </c>
      <c r="G360" s="43">
        <v>0</v>
      </c>
      <c r="H360" s="43">
        <v>0</v>
      </c>
      <c r="I360" s="43">
        <v>0</v>
      </c>
      <c r="J360" s="75"/>
      <c r="K360" s="76"/>
      <c r="L360" s="68"/>
      <c r="M360" s="68"/>
      <c r="N360" s="68"/>
    </row>
    <row r="361" spans="1:14" ht="12.75" hidden="1" outlineLevel="1">
      <c r="A361" s="217"/>
      <c r="B361" s="36" t="s">
        <v>118</v>
      </c>
      <c r="C361" s="130"/>
      <c r="D361" s="130"/>
      <c r="E361" s="133"/>
      <c r="F361" s="120">
        <f aca="true" t="shared" si="70" ref="F361:K361">SUM(F363:F365)</f>
        <v>250</v>
      </c>
      <c r="G361" s="120">
        <f t="shared" si="70"/>
        <v>250</v>
      </c>
      <c r="H361" s="120">
        <f t="shared" si="70"/>
        <v>330</v>
      </c>
      <c r="I361" s="120">
        <f t="shared" si="70"/>
        <v>330</v>
      </c>
      <c r="J361" s="122">
        <f t="shared" si="70"/>
        <v>1.32</v>
      </c>
      <c r="K361" s="122">
        <f t="shared" si="70"/>
        <v>1.32</v>
      </c>
      <c r="L361" s="171">
        <v>2016</v>
      </c>
      <c r="M361" s="68"/>
      <c r="N361" s="68"/>
    </row>
    <row r="362" spans="1:14" ht="12.75" hidden="1" outlineLevel="1">
      <c r="A362" s="218"/>
      <c r="B362" s="34" t="s">
        <v>44</v>
      </c>
      <c r="C362" s="131"/>
      <c r="D362" s="131"/>
      <c r="E362" s="134"/>
      <c r="F362" s="121"/>
      <c r="G362" s="121"/>
      <c r="H362" s="121"/>
      <c r="I362" s="121"/>
      <c r="J362" s="123"/>
      <c r="K362" s="123"/>
      <c r="L362" s="171"/>
      <c r="M362" s="68"/>
      <c r="N362" s="68"/>
    </row>
    <row r="363" spans="1:14" ht="12.75" hidden="1" outlineLevel="1">
      <c r="A363" s="215"/>
      <c r="B363" s="34" t="s">
        <v>16</v>
      </c>
      <c r="C363" s="131"/>
      <c r="D363" s="131"/>
      <c r="E363" s="134"/>
      <c r="F363" s="41">
        <v>250</v>
      </c>
      <c r="G363" s="41">
        <v>250</v>
      </c>
      <c r="H363" s="39">
        <v>330</v>
      </c>
      <c r="I363" s="39">
        <v>330</v>
      </c>
      <c r="J363" s="74">
        <f>H363/F363</f>
        <v>1.32</v>
      </c>
      <c r="K363" s="73">
        <f>I363/G363</f>
        <v>1.32</v>
      </c>
      <c r="L363" s="171"/>
      <c r="M363" s="68"/>
      <c r="N363" s="68"/>
    </row>
    <row r="364" spans="1:14" ht="12.75" hidden="1" outlineLevel="1">
      <c r="A364" s="215"/>
      <c r="B364" s="34" t="s">
        <v>17</v>
      </c>
      <c r="C364" s="131"/>
      <c r="D364" s="131"/>
      <c r="E364" s="134"/>
      <c r="F364" s="41">
        <v>0</v>
      </c>
      <c r="G364" s="41">
        <v>0</v>
      </c>
      <c r="H364" s="41">
        <v>0</v>
      </c>
      <c r="I364" s="41">
        <v>0</v>
      </c>
      <c r="J364" s="74"/>
      <c r="K364" s="73"/>
      <c r="L364" s="171"/>
      <c r="M364" s="68"/>
      <c r="N364" s="68"/>
    </row>
    <row r="365" spans="1:14" ht="26.25" hidden="1" outlineLevel="1" thickBot="1">
      <c r="A365" s="216"/>
      <c r="B365" s="35" t="s">
        <v>45</v>
      </c>
      <c r="C365" s="132"/>
      <c r="D365" s="132"/>
      <c r="E365" s="135"/>
      <c r="F365" s="43">
        <v>0</v>
      </c>
      <c r="G365" s="43">
        <v>0</v>
      </c>
      <c r="H365" s="43">
        <v>0</v>
      </c>
      <c r="I365" s="43">
        <v>0</v>
      </c>
      <c r="J365" s="75"/>
      <c r="K365" s="76"/>
      <c r="L365" s="171"/>
      <c r="M365" s="68"/>
      <c r="N365" s="68"/>
    </row>
    <row r="366" spans="1:14" ht="12.75" hidden="1" outlineLevel="1">
      <c r="A366" s="217"/>
      <c r="B366" s="36" t="s">
        <v>119</v>
      </c>
      <c r="C366" s="130"/>
      <c r="D366" s="130"/>
      <c r="E366" s="133"/>
      <c r="F366" s="120">
        <f aca="true" t="shared" si="71" ref="F366:K366">SUM(F368:F370)</f>
        <v>460</v>
      </c>
      <c r="G366" s="120">
        <f t="shared" si="71"/>
        <v>460</v>
      </c>
      <c r="H366" s="120">
        <f t="shared" si="71"/>
        <v>356</v>
      </c>
      <c r="I366" s="120">
        <f t="shared" si="71"/>
        <v>356</v>
      </c>
      <c r="J366" s="122">
        <f t="shared" si="71"/>
        <v>0.7739130434782608</v>
      </c>
      <c r="K366" s="122">
        <f t="shared" si="71"/>
        <v>0.7739130434782608</v>
      </c>
      <c r="L366" s="171">
        <v>2016</v>
      </c>
      <c r="M366" s="68"/>
      <c r="N366" s="68"/>
    </row>
    <row r="367" spans="1:14" ht="12.75" hidden="1" outlineLevel="1">
      <c r="A367" s="218"/>
      <c r="B367" s="34" t="s">
        <v>44</v>
      </c>
      <c r="C367" s="131"/>
      <c r="D367" s="131"/>
      <c r="E367" s="134"/>
      <c r="F367" s="121"/>
      <c r="G367" s="121"/>
      <c r="H367" s="121"/>
      <c r="I367" s="121"/>
      <c r="J367" s="123"/>
      <c r="K367" s="123"/>
      <c r="L367" s="171"/>
      <c r="M367" s="68"/>
      <c r="N367" s="68"/>
    </row>
    <row r="368" spans="1:14" ht="12.75" hidden="1" outlineLevel="1">
      <c r="A368" s="215"/>
      <c r="B368" s="34" t="s">
        <v>16</v>
      </c>
      <c r="C368" s="131"/>
      <c r="D368" s="131"/>
      <c r="E368" s="134"/>
      <c r="F368" s="41">
        <v>460</v>
      </c>
      <c r="G368" s="41">
        <v>460</v>
      </c>
      <c r="H368" s="39">
        <v>356</v>
      </c>
      <c r="I368" s="39">
        <v>356</v>
      </c>
      <c r="J368" s="74">
        <f>H368/F368</f>
        <v>0.7739130434782608</v>
      </c>
      <c r="K368" s="73">
        <f>I368/G368</f>
        <v>0.7739130434782608</v>
      </c>
      <c r="L368" s="171"/>
      <c r="M368" s="68"/>
      <c r="N368" s="68"/>
    </row>
    <row r="369" spans="1:14" ht="12.75" hidden="1" outlineLevel="1">
      <c r="A369" s="215"/>
      <c r="B369" s="34" t="s">
        <v>17</v>
      </c>
      <c r="C369" s="131"/>
      <c r="D369" s="131"/>
      <c r="E369" s="134"/>
      <c r="F369" s="41">
        <v>0</v>
      </c>
      <c r="G369" s="41">
        <v>0</v>
      </c>
      <c r="H369" s="41">
        <v>0</v>
      </c>
      <c r="I369" s="41">
        <v>0</v>
      </c>
      <c r="J369" s="74"/>
      <c r="K369" s="73"/>
      <c r="L369" s="171"/>
      <c r="M369" s="68"/>
      <c r="N369" s="68"/>
    </row>
    <row r="370" spans="1:14" ht="26.25" hidden="1" outlineLevel="1" thickBot="1">
      <c r="A370" s="216"/>
      <c r="B370" s="35" t="s">
        <v>45</v>
      </c>
      <c r="C370" s="132"/>
      <c r="D370" s="132"/>
      <c r="E370" s="135"/>
      <c r="F370" s="43">
        <v>0</v>
      </c>
      <c r="G370" s="43">
        <v>0</v>
      </c>
      <c r="H370" s="43">
        <v>0</v>
      </c>
      <c r="I370" s="43">
        <v>0</v>
      </c>
      <c r="J370" s="75"/>
      <c r="K370" s="76"/>
      <c r="L370" s="171"/>
      <c r="M370" s="68"/>
      <c r="N370" s="68"/>
    </row>
    <row r="371" spans="1:14" ht="12.75" hidden="1" outlineLevel="1">
      <c r="A371" s="217"/>
      <c r="B371" s="36" t="s">
        <v>120</v>
      </c>
      <c r="C371" s="130"/>
      <c r="D371" s="130"/>
      <c r="E371" s="133"/>
      <c r="F371" s="120">
        <f aca="true" t="shared" si="72" ref="F371:K371">SUM(F373:F375)</f>
        <v>0</v>
      </c>
      <c r="G371" s="120">
        <f t="shared" si="72"/>
        <v>0</v>
      </c>
      <c r="H371" s="120">
        <f t="shared" si="72"/>
        <v>77</v>
      </c>
      <c r="I371" s="120">
        <f t="shared" si="72"/>
        <v>77</v>
      </c>
      <c r="J371" s="122">
        <f t="shared" si="72"/>
        <v>0</v>
      </c>
      <c r="K371" s="122">
        <f t="shared" si="72"/>
        <v>0</v>
      </c>
      <c r="L371" s="171">
        <v>2016</v>
      </c>
      <c r="M371" s="68"/>
      <c r="N371" s="68"/>
    </row>
    <row r="372" spans="1:14" ht="12.75" hidden="1" outlineLevel="1">
      <c r="A372" s="218"/>
      <c r="B372" s="34" t="s">
        <v>44</v>
      </c>
      <c r="C372" s="131"/>
      <c r="D372" s="131"/>
      <c r="E372" s="134"/>
      <c r="F372" s="121"/>
      <c r="G372" s="121"/>
      <c r="H372" s="121"/>
      <c r="I372" s="121"/>
      <c r="J372" s="123"/>
      <c r="K372" s="123"/>
      <c r="L372" s="171"/>
      <c r="M372" s="68"/>
      <c r="N372" s="68"/>
    </row>
    <row r="373" spans="1:14" ht="12.75" hidden="1" outlineLevel="1">
      <c r="A373" s="215"/>
      <c r="B373" s="34" t="s">
        <v>16</v>
      </c>
      <c r="C373" s="131"/>
      <c r="D373" s="131"/>
      <c r="E373" s="134"/>
      <c r="F373" s="41">
        <v>0</v>
      </c>
      <c r="G373" s="41">
        <v>0</v>
      </c>
      <c r="H373" s="39">
        <v>77</v>
      </c>
      <c r="I373" s="39">
        <v>77</v>
      </c>
      <c r="J373" s="74">
        <v>0</v>
      </c>
      <c r="K373" s="73">
        <v>0</v>
      </c>
      <c r="L373" s="171"/>
      <c r="M373" s="68"/>
      <c r="N373" s="68"/>
    </row>
    <row r="374" spans="1:14" ht="12.75" hidden="1" outlineLevel="1">
      <c r="A374" s="215"/>
      <c r="B374" s="34" t="s">
        <v>17</v>
      </c>
      <c r="C374" s="131"/>
      <c r="D374" s="131"/>
      <c r="E374" s="134"/>
      <c r="F374" s="41">
        <v>0</v>
      </c>
      <c r="G374" s="41">
        <v>0</v>
      </c>
      <c r="H374" s="41">
        <v>0</v>
      </c>
      <c r="I374" s="41">
        <v>0</v>
      </c>
      <c r="J374" s="74"/>
      <c r="K374" s="73"/>
      <c r="L374" s="171"/>
      <c r="M374" s="68"/>
      <c r="N374" s="68"/>
    </row>
    <row r="375" spans="1:14" ht="26.25" hidden="1" outlineLevel="1" thickBot="1">
      <c r="A375" s="216"/>
      <c r="B375" s="35" t="s">
        <v>45</v>
      </c>
      <c r="C375" s="132"/>
      <c r="D375" s="132"/>
      <c r="E375" s="135"/>
      <c r="F375" s="43">
        <v>0</v>
      </c>
      <c r="G375" s="43">
        <v>0</v>
      </c>
      <c r="H375" s="43">
        <v>0</v>
      </c>
      <c r="I375" s="43">
        <v>0</v>
      </c>
      <c r="J375" s="75"/>
      <c r="K375" s="76"/>
      <c r="L375" s="171"/>
      <c r="M375" s="68"/>
      <c r="N375" s="68"/>
    </row>
    <row r="376" spans="1:14" ht="12.75" hidden="1" outlineLevel="1">
      <c r="A376" s="217"/>
      <c r="B376" s="36" t="s">
        <v>121</v>
      </c>
      <c r="C376" s="130"/>
      <c r="D376" s="130"/>
      <c r="E376" s="133"/>
      <c r="F376" s="120">
        <f aca="true" t="shared" si="73" ref="F376:K376">SUM(F378:F380)</f>
        <v>0</v>
      </c>
      <c r="G376" s="120">
        <f t="shared" si="73"/>
        <v>0</v>
      </c>
      <c r="H376" s="120">
        <f t="shared" si="73"/>
        <v>9</v>
      </c>
      <c r="I376" s="120">
        <f t="shared" si="73"/>
        <v>9</v>
      </c>
      <c r="J376" s="122">
        <f t="shared" si="73"/>
        <v>0</v>
      </c>
      <c r="K376" s="122">
        <f t="shared" si="73"/>
        <v>0</v>
      </c>
      <c r="L376" s="171">
        <v>2016</v>
      </c>
      <c r="M376" s="68"/>
      <c r="N376" s="68"/>
    </row>
    <row r="377" spans="1:14" ht="12.75" hidden="1" outlineLevel="1">
      <c r="A377" s="218"/>
      <c r="B377" s="34" t="s">
        <v>44</v>
      </c>
      <c r="C377" s="131"/>
      <c r="D377" s="131"/>
      <c r="E377" s="134"/>
      <c r="F377" s="121"/>
      <c r="G377" s="121"/>
      <c r="H377" s="121"/>
      <c r="I377" s="121"/>
      <c r="J377" s="123"/>
      <c r="K377" s="123"/>
      <c r="L377" s="171"/>
      <c r="M377" s="68"/>
      <c r="N377" s="68"/>
    </row>
    <row r="378" spans="1:14" ht="12.75" hidden="1" outlineLevel="1">
      <c r="A378" s="215"/>
      <c r="B378" s="34" t="s">
        <v>16</v>
      </c>
      <c r="C378" s="131"/>
      <c r="D378" s="131"/>
      <c r="E378" s="134"/>
      <c r="F378" s="41">
        <v>0</v>
      </c>
      <c r="G378" s="41">
        <v>0</v>
      </c>
      <c r="H378" s="39">
        <v>9</v>
      </c>
      <c r="I378" s="39">
        <v>9</v>
      </c>
      <c r="J378" s="74">
        <v>0</v>
      </c>
      <c r="K378" s="73">
        <v>0</v>
      </c>
      <c r="L378" s="171"/>
      <c r="M378" s="68"/>
      <c r="N378" s="68"/>
    </row>
    <row r="379" spans="1:14" ht="12.75" hidden="1" outlineLevel="1">
      <c r="A379" s="215"/>
      <c r="B379" s="34" t="s">
        <v>17</v>
      </c>
      <c r="C379" s="131"/>
      <c r="D379" s="131"/>
      <c r="E379" s="134"/>
      <c r="F379" s="41">
        <v>0</v>
      </c>
      <c r="G379" s="41">
        <v>0</v>
      </c>
      <c r="H379" s="41">
        <v>0</v>
      </c>
      <c r="I379" s="41">
        <v>0</v>
      </c>
      <c r="J379" s="74"/>
      <c r="K379" s="73"/>
      <c r="L379" s="171"/>
      <c r="M379" s="68"/>
      <c r="N379" s="68"/>
    </row>
    <row r="380" spans="1:14" ht="26.25" hidden="1" outlineLevel="1" thickBot="1">
      <c r="A380" s="216"/>
      <c r="B380" s="35" t="s">
        <v>45</v>
      </c>
      <c r="C380" s="132"/>
      <c r="D380" s="132"/>
      <c r="E380" s="135"/>
      <c r="F380" s="43">
        <v>0</v>
      </c>
      <c r="G380" s="43">
        <v>0</v>
      </c>
      <c r="H380" s="43">
        <v>0</v>
      </c>
      <c r="I380" s="43">
        <v>0</v>
      </c>
      <c r="J380" s="75"/>
      <c r="K380" s="76"/>
      <c r="L380" s="171"/>
      <c r="M380" s="68"/>
      <c r="N380" s="68"/>
    </row>
    <row r="381" spans="1:14" ht="25.5" hidden="1" outlineLevel="1">
      <c r="A381" s="217"/>
      <c r="B381" s="36" t="s">
        <v>122</v>
      </c>
      <c r="C381" s="130"/>
      <c r="D381" s="130"/>
      <c r="E381" s="133"/>
      <c r="F381" s="120">
        <f aca="true" t="shared" si="74" ref="F381:K381">SUM(F383:F385)</f>
        <v>0</v>
      </c>
      <c r="G381" s="120">
        <f t="shared" si="74"/>
        <v>0</v>
      </c>
      <c r="H381" s="120">
        <f t="shared" si="74"/>
        <v>437</v>
      </c>
      <c r="I381" s="120">
        <f t="shared" si="74"/>
        <v>437</v>
      </c>
      <c r="J381" s="122">
        <f t="shared" si="74"/>
        <v>0</v>
      </c>
      <c r="K381" s="122">
        <f t="shared" si="74"/>
        <v>0</v>
      </c>
      <c r="L381" s="171">
        <v>2016</v>
      </c>
      <c r="M381" s="68"/>
      <c r="N381" s="68"/>
    </row>
    <row r="382" spans="1:14" ht="12.75" hidden="1" outlineLevel="1">
      <c r="A382" s="218"/>
      <c r="B382" s="34" t="s">
        <v>44</v>
      </c>
      <c r="C382" s="131"/>
      <c r="D382" s="131"/>
      <c r="E382" s="134"/>
      <c r="F382" s="121"/>
      <c r="G382" s="121"/>
      <c r="H382" s="121"/>
      <c r="I382" s="121"/>
      <c r="J382" s="123"/>
      <c r="K382" s="123"/>
      <c r="L382" s="171"/>
      <c r="M382" s="68"/>
      <c r="N382" s="68"/>
    </row>
    <row r="383" spans="1:14" ht="12.75" hidden="1" outlineLevel="1">
      <c r="A383" s="215"/>
      <c r="B383" s="34" t="s">
        <v>16</v>
      </c>
      <c r="C383" s="131"/>
      <c r="D383" s="131"/>
      <c r="E383" s="134"/>
      <c r="F383" s="41">
        <v>0</v>
      </c>
      <c r="G383" s="41">
        <v>0</v>
      </c>
      <c r="H383" s="39">
        <v>437</v>
      </c>
      <c r="I383" s="39">
        <v>437</v>
      </c>
      <c r="J383" s="74">
        <v>0</v>
      </c>
      <c r="K383" s="73">
        <v>0</v>
      </c>
      <c r="L383" s="171"/>
      <c r="M383" s="68"/>
      <c r="N383" s="68"/>
    </row>
    <row r="384" spans="1:14" ht="12.75" hidden="1" outlineLevel="1">
      <c r="A384" s="215"/>
      <c r="B384" s="34" t="s">
        <v>17</v>
      </c>
      <c r="C384" s="131"/>
      <c r="D384" s="131"/>
      <c r="E384" s="134"/>
      <c r="F384" s="41">
        <v>0</v>
      </c>
      <c r="G384" s="41">
        <v>0</v>
      </c>
      <c r="H384" s="41">
        <v>0</v>
      </c>
      <c r="I384" s="41">
        <v>0</v>
      </c>
      <c r="J384" s="74"/>
      <c r="K384" s="73"/>
      <c r="L384" s="171"/>
      <c r="M384" s="68"/>
      <c r="N384" s="68"/>
    </row>
    <row r="385" spans="1:14" ht="26.25" hidden="1" outlineLevel="1" thickBot="1">
      <c r="A385" s="216"/>
      <c r="B385" s="35" t="s">
        <v>45</v>
      </c>
      <c r="C385" s="132"/>
      <c r="D385" s="132"/>
      <c r="E385" s="135"/>
      <c r="F385" s="43">
        <v>0</v>
      </c>
      <c r="G385" s="43">
        <v>0</v>
      </c>
      <c r="H385" s="43">
        <v>0</v>
      </c>
      <c r="I385" s="43">
        <v>0</v>
      </c>
      <c r="J385" s="75"/>
      <c r="K385" s="76"/>
      <c r="L385" s="171"/>
      <c r="M385" s="68"/>
      <c r="N385" s="68"/>
    </row>
    <row r="386" spans="1:14" ht="25.5" hidden="1" outlineLevel="1">
      <c r="A386" s="217"/>
      <c r="B386" s="36" t="s">
        <v>123</v>
      </c>
      <c r="C386" s="130"/>
      <c r="D386" s="130"/>
      <c r="E386" s="133"/>
      <c r="F386" s="120">
        <f aca="true" t="shared" si="75" ref="F386:K386">SUM(F388:F390)</f>
        <v>0</v>
      </c>
      <c r="G386" s="120">
        <f t="shared" si="75"/>
        <v>0</v>
      </c>
      <c r="H386" s="120">
        <f t="shared" si="75"/>
        <v>123</v>
      </c>
      <c r="I386" s="120">
        <f t="shared" si="75"/>
        <v>123</v>
      </c>
      <c r="J386" s="122">
        <f t="shared" si="75"/>
        <v>0</v>
      </c>
      <c r="K386" s="122">
        <f t="shared" si="75"/>
        <v>0</v>
      </c>
      <c r="L386" s="171">
        <v>2016</v>
      </c>
      <c r="M386" s="68"/>
      <c r="N386" s="68"/>
    </row>
    <row r="387" spans="1:14" ht="12.75" hidden="1" outlineLevel="1">
      <c r="A387" s="218"/>
      <c r="B387" s="34" t="s">
        <v>44</v>
      </c>
      <c r="C387" s="131"/>
      <c r="D387" s="131"/>
      <c r="E387" s="134"/>
      <c r="F387" s="121"/>
      <c r="G387" s="121"/>
      <c r="H387" s="121"/>
      <c r="I387" s="121"/>
      <c r="J387" s="123"/>
      <c r="K387" s="123"/>
      <c r="L387" s="171"/>
      <c r="M387" s="68"/>
      <c r="N387" s="68"/>
    </row>
    <row r="388" spans="1:14" ht="12.75" hidden="1" outlineLevel="1">
      <c r="A388" s="215"/>
      <c r="B388" s="34" t="s">
        <v>16</v>
      </c>
      <c r="C388" s="131"/>
      <c r="D388" s="131"/>
      <c r="E388" s="134"/>
      <c r="F388" s="41">
        <v>0</v>
      </c>
      <c r="G388" s="41">
        <v>0</v>
      </c>
      <c r="H388" s="39">
        <v>123</v>
      </c>
      <c r="I388" s="39">
        <v>123</v>
      </c>
      <c r="J388" s="74">
        <v>0</v>
      </c>
      <c r="K388" s="73">
        <v>0</v>
      </c>
      <c r="L388" s="171"/>
      <c r="M388" s="68"/>
      <c r="N388" s="68"/>
    </row>
    <row r="389" spans="1:14" ht="12.75" hidden="1" outlineLevel="1">
      <c r="A389" s="215"/>
      <c r="B389" s="34" t="s">
        <v>17</v>
      </c>
      <c r="C389" s="131"/>
      <c r="D389" s="131"/>
      <c r="E389" s="134"/>
      <c r="F389" s="41">
        <v>0</v>
      </c>
      <c r="G389" s="41">
        <v>0</v>
      </c>
      <c r="H389" s="41">
        <v>0</v>
      </c>
      <c r="I389" s="41">
        <v>0</v>
      </c>
      <c r="J389" s="74"/>
      <c r="K389" s="73"/>
      <c r="L389" s="171"/>
      <c r="M389" s="68"/>
      <c r="N389" s="68"/>
    </row>
    <row r="390" spans="1:14" ht="26.25" hidden="1" outlineLevel="1" thickBot="1">
      <c r="A390" s="216"/>
      <c r="B390" s="35" t="s">
        <v>45</v>
      </c>
      <c r="C390" s="132"/>
      <c r="D390" s="132"/>
      <c r="E390" s="135"/>
      <c r="F390" s="43">
        <v>0</v>
      </c>
      <c r="G390" s="43">
        <v>0</v>
      </c>
      <c r="H390" s="43">
        <v>0</v>
      </c>
      <c r="I390" s="43">
        <v>0</v>
      </c>
      <c r="J390" s="75"/>
      <c r="K390" s="76"/>
      <c r="L390" s="171"/>
      <c r="M390" s="68"/>
      <c r="N390" s="68"/>
    </row>
    <row r="391" spans="1:14" ht="12.75" hidden="1" outlineLevel="1">
      <c r="A391" s="217"/>
      <c r="B391" s="36" t="s">
        <v>124</v>
      </c>
      <c r="C391" s="130"/>
      <c r="D391" s="130"/>
      <c r="E391" s="133"/>
      <c r="F391" s="120">
        <f aca="true" t="shared" si="76" ref="F391:K391">SUM(F393:F395)</f>
        <v>0</v>
      </c>
      <c r="G391" s="120">
        <f t="shared" si="76"/>
        <v>0</v>
      </c>
      <c r="H391" s="120">
        <f t="shared" si="76"/>
        <v>100</v>
      </c>
      <c r="I391" s="120">
        <f t="shared" si="76"/>
        <v>100</v>
      </c>
      <c r="J391" s="122">
        <f t="shared" si="76"/>
        <v>0</v>
      </c>
      <c r="K391" s="122">
        <f t="shared" si="76"/>
        <v>0</v>
      </c>
      <c r="L391" s="171">
        <v>2016</v>
      </c>
      <c r="M391" s="68"/>
      <c r="N391" s="68"/>
    </row>
    <row r="392" spans="1:14" ht="12.75" hidden="1" outlineLevel="1">
      <c r="A392" s="218"/>
      <c r="B392" s="34" t="s">
        <v>44</v>
      </c>
      <c r="C392" s="131"/>
      <c r="D392" s="131"/>
      <c r="E392" s="134"/>
      <c r="F392" s="121"/>
      <c r="G392" s="121"/>
      <c r="H392" s="121"/>
      <c r="I392" s="121"/>
      <c r="J392" s="123"/>
      <c r="K392" s="123"/>
      <c r="L392" s="171"/>
      <c r="M392" s="68"/>
      <c r="N392" s="68"/>
    </row>
    <row r="393" spans="1:14" ht="12.75" hidden="1" outlineLevel="1">
      <c r="A393" s="215"/>
      <c r="B393" s="34" t="s">
        <v>16</v>
      </c>
      <c r="C393" s="131"/>
      <c r="D393" s="131"/>
      <c r="E393" s="134"/>
      <c r="F393" s="41">
        <v>0</v>
      </c>
      <c r="G393" s="41">
        <v>0</v>
      </c>
      <c r="H393" s="39">
        <v>100</v>
      </c>
      <c r="I393" s="39">
        <v>100</v>
      </c>
      <c r="J393" s="74">
        <v>0</v>
      </c>
      <c r="K393" s="73">
        <v>0</v>
      </c>
      <c r="L393" s="171"/>
      <c r="M393" s="68"/>
      <c r="N393" s="68"/>
    </row>
    <row r="394" spans="1:14" ht="12.75" hidden="1" outlineLevel="1">
      <c r="A394" s="215"/>
      <c r="B394" s="34" t="s">
        <v>17</v>
      </c>
      <c r="C394" s="131"/>
      <c r="D394" s="131"/>
      <c r="E394" s="134"/>
      <c r="F394" s="41">
        <v>0</v>
      </c>
      <c r="G394" s="41">
        <v>0</v>
      </c>
      <c r="H394" s="41">
        <v>0</v>
      </c>
      <c r="I394" s="41">
        <v>0</v>
      </c>
      <c r="J394" s="74"/>
      <c r="K394" s="73"/>
      <c r="L394" s="171"/>
      <c r="M394" s="68"/>
      <c r="N394" s="68"/>
    </row>
    <row r="395" spans="1:14" ht="26.25" hidden="1" outlineLevel="1" thickBot="1">
      <c r="A395" s="216"/>
      <c r="B395" s="35" t="s">
        <v>45</v>
      </c>
      <c r="C395" s="132"/>
      <c r="D395" s="132"/>
      <c r="E395" s="135"/>
      <c r="F395" s="43">
        <v>0</v>
      </c>
      <c r="G395" s="43">
        <v>0</v>
      </c>
      <c r="H395" s="43">
        <v>0</v>
      </c>
      <c r="I395" s="43">
        <v>0</v>
      </c>
      <c r="J395" s="75"/>
      <c r="K395" s="76"/>
      <c r="L395" s="171"/>
      <c r="M395" s="68"/>
      <c r="N395" s="68"/>
    </row>
    <row r="396" spans="1:14" ht="25.5" hidden="1" outlineLevel="1">
      <c r="A396" s="217"/>
      <c r="B396" s="36" t="s">
        <v>125</v>
      </c>
      <c r="C396" s="130"/>
      <c r="D396" s="130"/>
      <c r="E396" s="133"/>
      <c r="F396" s="120">
        <f aca="true" t="shared" si="77" ref="F396:K396">SUM(F398:F400)</f>
        <v>0</v>
      </c>
      <c r="G396" s="120">
        <f t="shared" si="77"/>
        <v>0</v>
      </c>
      <c r="H396" s="120">
        <f t="shared" si="77"/>
        <v>531</v>
      </c>
      <c r="I396" s="120">
        <f t="shared" si="77"/>
        <v>771</v>
      </c>
      <c r="J396" s="122">
        <f t="shared" si="77"/>
        <v>0</v>
      </c>
      <c r="K396" s="122">
        <f t="shared" si="77"/>
        <v>0</v>
      </c>
      <c r="L396" s="171">
        <v>2016</v>
      </c>
      <c r="M396" s="68"/>
      <c r="N396" s="68"/>
    </row>
    <row r="397" spans="1:14" ht="12.75" hidden="1" outlineLevel="1">
      <c r="A397" s="218"/>
      <c r="B397" s="34" t="s">
        <v>44</v>
      </c>
      <c r="C397" s="131"/>
      <c r="D397" s="131"/>
      <c r="E397" s="134"/>
      <c r="F397" s="121"/>
      <c r="G397" s="121"/>
      <c r="H397" s="121"/>
      <c r="I397" s="121"/>
      <c r="J397" s="123"/>
      <c r="K397" s="123"/>
      <c r="L397" s="171"/>
      <c r="M397" s="68"/>
      <c r="N397" s="68"/>
    </row>
    <row r="398" spans="1:14" ht="12.75" hidden="1" outlineLevel="1">
      <c r="A398" s="215"/>
      <c r="B398" s="34" t="s">
        <v>16</v>
      </c>
      <c r="C398" s="131"/>
      <c r="D398" s="131"/>
      <c r="E398" s="134"/>
      <c r="F398" s="41">
        <v>0</v>
      </c>
      <c r="G398" s="41">
        <v>0</v>
      </c>
      <c r="H398" s="39">
        <v>531</v>
      </c>
      <c r="I398" s="39">
        <v>771</v>
      </c>
      <c r="J398" s="74">
        <v>0</v>
      </c>
      <c r="K398" s="73">
        <v>0</v>
      </c>
      <c r="L398" s="171"/>
      <c r="M398" s="68"/>
      <c r="N398" s="68"/>
    </row>
    <row r="399" spans="1:14" ht="12.75" hidden="1" outlineLevel="1">
      <c r="A399" s="215"/>
      <c r="B399" s="34" t="s">
        <v>17</v>
      </c>
      <c r="C399" s="131"/>
      <c r="D399" s="131"/>
      <c r="E399" s="134"/>
      <c r="F399" s="41">
        <v>0</v>
      </c>
      <c r="G399" s="41">
        <v>0</v>
      </c>
      <c r="H399" s="41">
        <v>0</v>
      </c>
      <c r="I399" s="41">
        <v>0</v>
      </c>
      <c r="J399" s="74"/>
      <c r="K399" s="73"/>
      <c r="L399" s="171"/>
      <c r="M399" s="68"/>
      <c r="N399" s="68"/>
    </row>
    <row r="400" spans="1:14" ht="26.25" hidden="1" outlineLevel="1" thickBot="1">
      <c r="A400" s="216"/>
      <c r="B400" s="35" t="s">
        <v>45</v>
      </c>
      <c r="C400" s="132"/>
      <c r="D400" s="132"/>
      <c r="E400" s="135"/>
      <c r="F400" s="43">
        <v>0</v>
      </c>
      <c r="G400" s="43">
        <v>0</v>
      </c>
      <c r="H400" s="43">
        <v>0</v>
      </c>
      <c r="I400" s="43">
        <v>0</v>
      </c>
      <c r="J400" s="75"/>
      <c r="K400" s="76"/>
      <c r="L400" s="171"/>
      <c r="M400" s="68"/>
      <c r="N400" s="68"/>
    </row>
    <row r="401" spans="1:14" ht="12.75" hidden="1" outlineLevel="1">
      <c r="A401" s="215"/>
      <c r="B401" s="37" t="s">
        <v>101</v>
      </c>
      <c r="C401" s="130"/>
      <c r="D401" s="130"/>
      <c r="E401" s="133"/>
      <c r="F401" s="120">
        <f aca="true" t="shared" si="78" ref="F401:K401">SUM(F403:F405)</f>
        <v>0</v>
      </c>
      <c r="G401" s="120">
        <f t="shared" si="78"/>
        <v>0</v>
      </c>
      <c r="H401" s="124">
        <f t="shared" si="78"/>
        <v>512</v>
      </c>
      <c r="I401" s="120">
        <f t="shared" si="78"/>
        <v>512</v>
      </c>
      <c r="J401" s="163">
        <f t="shared" si="78"/>
        <v>0</v>
      </c>
      <c r="K401" s="122">
        <f t="shared" si="78"/>
        <v>0</v>
      </c>
      <c r="L401" s="171">
        <v>2016</v>
      </c>
      <c r="M401" s="68"/>
      <c r="N401" s="68"/>
    </row>
    <row r="402" spans="1:14" ht="12.75" hidden="1" outlineLevel="1">
      <c r="A402" s="215"/>
      <c r="B402" s="34" t="s">
        <v>44</v>
      </c>
      <c r="C402" s="131"/>
      <c r="D402" s="131"/>
      <c r="E402" s="134"/>
      <c r="F402" s="121"/>
      <c r="G402" s="121"/>
      <c r="H402" s="125"/>
      <c r="I402" s="121"/>
      <c r="J402" s="164"/>
      <c r="K402" s="123"/>
      <c r="L402" s="171"/>
      <c r="M402" s="68"/>
      <c r="N402" s="68"/>
    </row>
    <row r="403" spans="1:14" ht="12.75" hidden="1" outlineLevel="1">
      <c r="A403" s="215"/>
      <c r="B403" s="34" t="s">
        <v>16</v>
      </c>
      <c r="C403" s="131"/>
      <c r="D403" s="131"/>
      <c r="E403" s="134"/>
      <c r="F403" s="41">
        <v>0</v>
      </c>
      <c r="G403" s="41">
        <v>0</v>
      </c>
      <c r="H403" s="63">
        <f>505+7</f>
        <v>512</v>
      </c>
      <c r="I403" s="39">
        <v>512</v>
      </c>
      <c r="J403" s="72">
        <v>0</v>
      </c>
      <c r="K403" s="73">
        <v>0</v>
      </c>
      <c r="L403" s="171"/>
      <c r="M403" s="68"/>
      <c r="N403" s="68"/>
    </row>
    <row r="404" spans="1:14" ht="12.75" hidden="1" outlineLevel="1">
      <c r="A404" s="215"/>
      <c r="B404" s="34" t="s">
        <v>17</v>
      </c>
      <c r="C404" s="131"/>
      <c r="D404" s="131"/>
      <c r="E404" s="134"/>
      <c r="F404" s="41">
        <v>0</v>
      </c>
      <c r="G404" s="41">
        <v>0</v>
      </c>
      <c r="H404" s="40">
        <v>0</v>
      </c>
      <c r="I404" s="41">
        <v>0</v>
      </c>
      <c r="J404" s="72"/>
      <c r="K404" s="73"/>
      <c r="L404" s="171"/>
      <c r="M404" s="68"/>
      <c r="N404" s="68"/>
    </row>
    <row r="405" spans="1:14" ht="26.25" hidden="1" outlineLevel="1" thickBot="1">
      <c r="A405" s="216"/>
      <c r="B405" s="35" t="s">
        <v>45</v>
      </c>
      <c r="C405" s="132"/>
      <c r="D405" s="132"/>
      <c r="E405" s="135"/>
      <c r="F405" s="43">
        <v>0</v>
      </c>
      <c r="G405" s="43">
        <v>0</v>
      </c>
      <c r="H405" s="42">
        <v>0</v>
      </c>
      <c r="I405" s="43">
        <v>0</v>
      </c>
      <c r="J405" s="192"/>
      <c r="K405" s="76"/>
      <c r="L405" s="171"/>
      <c r="M405" s="68"/>
      <c r="N405" s="68"/>
    </row>
    <row r="406" spans="1:14" ht="25.5" collapsed="1">
      <c r="A406" s="214">
        <v>14</v>
      </c>
      <c r="B406" s="200" t="s">
        <v>126</v>
      </c>
      <c r="C406" s="210"/>
      <c r="D406" s="210"/>
      <c r="E406" s="111"/>
      <c r="F406" s="114">
        <f aca="true" t="shared" si="79" ref="F406:K406">SUM(F408:F410)</f>
        <v>320</v>
      </c>
      <c r="G406" s="114">
        <f t="shared" si="79"/>
        <v>320</v>
      </c>
      <c r="H406" s="116">
        <f t="shared" si="79"/>
        <v>292</v>
      </c>
      <c r="I406" s="114">
        <f t="shared" si="79"/>
        <v>292</v>
      </c>
      <c r="J406" s="106">
        <f t="shared" si="79"/>
        <v>0</v>
      </c>
      <c r="K406" s="104">
        <f t="shared" si="79"/>
        <v>0</v>
      </c>
      <c r="L406" s="68"/>
      <c r="M406" s="68"/>
      <c r="N406" s="68"/>
    </row>
    <row r="407" spans="1:14" ht="12.75">
      <c r="A407" s="215"/>
      <c r="B407" s="49" t="s">
        <v>44</v>
      </c>
      <c r="C407" s="211"/>
      <c r="D407" s="211"/>
      <c r="E407" s="112"/>
      <c r="F407" s="115"/>
      <c r="G407" s="115"/>
      <c r="H407" s="117"/>
      <c r="I407" s="115"/>
      <c r="J407" s="107"/>
      <c r="K407" s="105"/>
      <c r="L407" s="68"/>
      <c r="M407" s="68"/>
      <c r="N407" s="68"/>
    </row>
    <row r="408" spans="1:14" ht="12.75">
      <c r="A408" s="215"/>
      <c r="B408" s="49" t="s">
        <v>16</v>
      </c>
      <c r="C408" s="211"/>
      <c r="D408" s="211"/>
      <c r="E408" s="112"/>
      <c r="F408" s="50">
        <f>200+120</f>
        <v>320</v>
      </c>
      <c r="G408" s="50">
        <f>200+120</f>
        <v>320</v>
      </c>
      <c r="H408" s="64">
        <v>292</v>
      </c>
      <c r="I408" s="54">
        <v>292</v>
      </c>
      <c r="J408" s="66">
        <v>0</v>
      </c>
      <c r="K408" s="67">
        <v>0</v>
      </c>
      <c r="L408" s="68"/>
      <c r="M408" s="68"/>
      <c r="N408" s="68"/>
    </row>
    <row r="409" spans="1:14" ht="12.75">
      <c r="A409" s="215"/>
      <c r="B409" s="49" t="s">
        <v>17</v>
      </c>
      <c r="C409" s="211"/>
      <c r="D409" s="211"/>
      <c r="E409" s="112"/>
      <c r="F409" s="50">
        <v>0</v>
      </c>
      <c r="G409" s="50">
        <v>0</v>
      </c>
      <c r="H409" s="55">
        <v>0</v>
      </c>
      <c r="I409" s="50">
        <v>0</v>
      </c>
      <c r="J409" s="66"/>
      <c r="K409" s="67"/>
      <c r="L409" s="68"/>
      <c r="M409" s="68"/>
      <c r="N409" s="68"/>
    </row>
    <row r="410" spans="1:11" ht="26.25" thickBot="1">
      <c r="A410" s="216"/>
      <c r="B410" s="51" t="s">
        <v>45</v>
      </c>
      <c r="C410" s="212"/>
      <c r="D410" s="212"/>
      <c r="E410" s="113"/>
      <c r="F410" s="52">
        <v>0</v>
      </c>
      <c r="G410" s="52">
        <v>0</v>
      </c>
      <c r="H410" s="56">
        <v>0</v>
      </c>
      <c r="I410" s="52">
        <v>0</v>
      </c>
      <c r="J410" s="88"/>
      <c r="K410" s="81"/>
    </row>
    <row r="411" spans="1:11" ht="12.75">
      <c r="A411" s="214">
        <v>15</v>
      </c>
      <c r="B411" s="200" t="s">
        <v>128</v>
      </c>
      <c r="C411" s="108"/>
      <c r="D411" s="108"/>
      <c r="E411" s="111"/>
      <c r="F411" s="114">
        <f aca="true" t="shared" si="80" ref="F411:K411">SUM(F413:F415)</f>
        <v>0</v>
      </c>
      <c r="G411" s="114">
        <f t="shared" si="80"/>
        <v>0</v>
      </c>
      <c r="H411" s="116">
        <f t="shared" si="80"/>
        <v>6408</v>
      </c>
      <c r="I411" s="114">
        <f t="shared" si="80"/>
        <v>6408</v>
      </c>
      <c r="J411" s="106">
        <f t="shared" si="80"/>
        <v>0</v>
      </c>
      <c r="K411" s="104">
        <f t="shared" si="80"/>
        <v>0</v>
      </c>
    </row>
    <row r="412" spans="1:11" ht="12.75">
      <c r="A412" s="215"/>
      <c r="B412" s="49" t="s">
        <v>44</v>
      </c>
      <c r="C412" s="109"/>
      <c r="D412" s="109"/>
      <c r="E412" s="112"/>
      <c r="F412" s="115"/>
      <c r="G412" s="115"/>
      <c r="H412" s="117"/>
      <c r="I412" s="115"/>
      <c r="J412" s="107"/>
      <c r="K412" s="105"/>
    </row>
    <row r="413" spans="1:11" ht="12.75">
      <c r="A413" s="215"/>
      <c r="B413" s="49" t="s">
        <v>16</v>
      </c>
      <c r="C413" s="109"/>
      <c r="D413" s="109"/>
      <c r="E413" s="112"/>
      <c r="F413" s="50">
        <v>0</v>
      </c>
      <c r="G413" s="50">
        <v>0</v>
      </c>
      <c r="H413" s="64">
        <v>6408</v>
      </c>
      <c r="I413" s="54">
        <v>6408</v>
      </c>
      <c r="J413" s="66">
        <v>0</v>
      </c>
      <c r="K413" s="67">
        <v>0</v>
      </c>
    </row>
    <row r="414" spans="1:11" ht="12.75">
      <c r="A414" s="215"/>
      <c r="B414" s="49" t="s">
        <v>17</v>
      </c>
      <c r="C414" s="109"/>
      <c r="D414" s="109"/>
      <c r="E414" s="112"/>
      <c r="F414" s="50">
        <v>0</v>
      </c>
      <c r="G414" s="50">
        <v>0</v>
      </c>
      <c r="H414" s="55">
        <v>0</v>
      </c>
      <c r="I414" s="50">
        <v>0</v>
      </c>
      <c r="J414" s="66"/>
      <c r="K414" s="67"/>
    </row>
    <row r="415" spans="1:11" ht="26.25" thickBot="1">
      <c r="A415" s="216"/>
      <c r="B415" s="51" t="s">
        <v>45</v>
      </c>
      <c r="C415" s="110"/>
      <c r="D415" s="110"/>
      <c r="E415" s="113"/>
      <c r="F415" s="52">
        <v>0</v>
      </c>
      <c r="G415" s="52">
        <v>0</v>
      </c>
      <c r="H415" s="56">
        <v>0</v>
      </c>
      <c r="I415" s="52">
        <v>0</v>
      </c>
      <c r="J415" s="88"/>
      <c r="K415" s="81"/>
    </row>
    <row r="416" spans="1:11" ht="12.75">
      <c r="A416" s="214">
        <v>16</v>
      </c>
      <c r="B416" s="200" t="s">
        <v>130</v>
      </c>
      <c r="C416" s="108"/>
      <c r="D416" s="108"/>
      <c r="E416" s="111"/>
      <c r="F416" s="114">
        <f aca="true" t="shared" si="81" ref="F416:K416">SUM(F418:F420)</f>
        <v>0</v>
      </c>
      <c r="G416" s="114">
        <f t="shared" si="81"/>
        <v>0</v>
      </c>
      <c r="H416" s="116">
        <f t="shared" si="81"/>
        <v>46</v>
      </c>
      <c r="I416" s="114">
        <f t="shared" si="81"/>
        <v>46</v>
      </c>
      <c r="J416" s="106">
        <f t="shared" si="81"/>
        <v>0</v>
      </c>
      <c r="K416" s="104">
        <f t="shared" si="81"/>
        <v>0</v>
      </c>
    </row>
    <row r="417" spans="1:11" ht="12.75">
      <c r="A417" s="215"/>
      <c r="B417" s="49" t="s">
        <v>44</v>
      </c>
      <c r="C417" s="109"/>
      <c r="D417" s="109"/>
      <c r="E417" s="112"/>
      <c r="F417" s="115"/>
      <c r="G417" s="115"/>
      <c r="H417" s="117"/>
      <c r="I417" s="115"/>
      <c r="J417" s="107"/>
      <c r="K417" s="105"/>
    </row>
    <row r="418" spans="1:11" ht="12.75">
      <c r="A418" s="215"/>
      <c r="B418" s="49" t="s">
        <v>16</v>
      </c>
      <c r="C418" s="109"/>
      <c r="D418" s="109"/>
      <c r="E418" s="112"/>
      <c r="F418" s="50">
        <v>0</v>
      </c>
      <c r="G418" s="50">
        <v>0</v>
      </c>
      <c r="H418" s="64">
        <v>46</v>
      </c>
      <c r="I418" s="54">
        <v>46</v>
      </c>
      <c r="J418" s="66">
        <v>0</v>
      </c>
      <c r="K418" s="67">
        <v>0</v>
      </c>
    </row>
    <row r="419" spans="1:11" ht="12.75">
      <c r="A419" s="215"/>
      <c r="B419" s="49" t="s">
        <v>17</v>
      </c>
      <c r="C419" s="109"/>
      <c r="D419" s="109"/>
      <c r="E419" s="112"/>
      <c r="F419" s="50">
        <v>0</v>
      </c>
      <c r="G419" s="50">
        <v>0</v>
      </c>
      <c r="H419" s="55">
        <v>0</v>
      </c>
      <c r="I419" s="50">
        <v>0</v>
      </c>
      <c r="J419" s="66"/>
      <c r="K419" s="67"/>
    </row>
    <row r="420" spans="1:11" ht="26.25" thickBot="1">
      <c r="A420" s="216"/>
      <c r="B420" s="51" t="s">
        <v>45</v>
      </c>
      <c r="C420" s="110"/>
      <c r="D420" s="110"/>
      <c r="E420" s="113"/>
      <c r="F420" s="52">
        <v>0</v>
      </c>
      <c r="G420" s="52">
        <v>0</v>
      </c>
      <c r="H420" s="56">
        <v>0</v>
      </c>
      <c r="I420" s="52">
        <v>0</v>
      </c>
      <c r="J420" s="88"/>
      <c r="K420" s="81"/>
    </row>
    <row r="421" spans="1:11" ht="12.75">
      <c r="A421" s="214">
        <v>17</v>
      </c>
      <c r="B421" s="200" t="s">
        <v>131</v>
      </c>
      <c r="C421" s="108"/>
      <c r="D421" s="108"/>
      <c r="E421" s="111"/>
      <c r="F421" s="114">
        <f aca="true" t="shared" si="82" ref="F421:K421">SUM(F423:F425)</f>
        <v>0</v>
      </c>
      <c r="G421" s="114">
        <f t="shared" si="82"/>
        <v>0</v>
      </c>
      <c r="H421" s="116">
        <f t="shared" si="82"/>
        <v>365</v>
      </c>
      <c r="I421" s="114">
        <f t="shared" si="82"/>
        <v>365</v>
      </c>
      <c r="J421" s="106">
        <f t="shared" si="82"/>
        <v>0</v>
      </c>
      <c r="K421" s="104">
        <f t="shared" si="82"/>
        <v>0</v>
      </c>
    </row>
    <row r="422" spans="1:11" ht="12.75">
      <c r="A422" s="215"/>
      <c r="B422" s="49" t="s">
        <v>44</v>
      </c>
      <c r="C422" s="109"/>
      <c r="D422" s="109"/>
      <c r="E422" s="112"/>
      <c r="F422" s="115"/>
      <c r="G422" s="115"/>
      <c r="H422" s="117"/>
      <c r="I422" s="115"/>
      <c r="J422" s="107"/>
      <c r="K422" s="105"/>
    </row>
    <row r="423" spans="1:11" ht="12.75">
      <c r="A423" s="215"/>
      <c r="B423" s="49" t="s">
        <v>16</v>
      </c>
      <c r="C423" s="109"/>
      <c r="D423" s="109"/>
      <c r="E423" s="112"/>
      <c r="F423" s="50">
        <v>0</v>
      </c>
      <c r="G423" s="50">
        <v>0</v>
      </c>
      <c r="H423" s="64">
        <v>365</v>
      </c>
      <c r="I423" s="54">
        <v>365</v>
      </c>
      <c r="J423" s="66">
        <v>0</v>
      </c>
      <c r="K423" s="67">
        <v>0</v>
      </c>
    </row>
    <row r="424" spans="1:11" ht="12.75">
      <c r="A424" s="215"/>
      <c r="B424" s="49" t="s">
        <v>17</v>
      </c>
      <c r="C424" s="109"/>
      <c r="D424" s="109"/>
      <c r="E424" s="112"/>
      <c r="F424" s="50">
        <v>0</v>
      </c>
      <c r="G424" s="50">
        <v>0</v>
      </c>
      <c r="H424" s="55">
        <v>0</v>
      </c>
      <c r="I424" s="50">
        <v>0</v>
      </c>
      <c r="J424" s="66"/>
      <c r="K424" s="67"/>
    </row>
    <row r="425" spans="1:11" ht="26.25" thickBot="1">
      <c r="A425" s="216"/>
      <c r="B425" s="51" t="s">
        <v>45</v>
      </c>
      <c r="C425" s="110"/>
      <c r="D425" s="110"/>
      <c r="E425" s="113"/>
      <c r="F425" s="52">
        <v>0</v>
      </c>
      <c r="G425" s="52">
        <v>0</v>
      </c>
      <c r="H425" s="56">
        <v>0</v>
      </c>
      <c r="I425" s="52">
        <v>0</v>
      </c>
      <c r="J425" s="88"/>
      <c r="K425" s="81"/>
    </row>
    <row r="426" spans="1:11" ht="12.75">
      <c r="A426" s="214">
        <v>18</v>
      </c>
      <c r="B426" s="200" t="s">
        <v>132</v>
      </c>
      <c r="C426" s="108"/>
      <c r="D426" s="108"/>
      <c r="E426" s="111"/>
      <c r="F426" s="114">
        <f aca="true" t="shared" si="83" ref="F426:K426">SUM(F428:F430)</f>
        <v>1180</v>
      </c>
      <c r="G426" s="114">
        <f t="shared" si="83"/>
        <v>1180</v>
      </c>
      <c r="H426" s="116">
        <f t="shared" si="83"/>
        <v>1005</v>
      </c>
      <c r="I426" s="114">
        <f t="shared" si="83"/>
        <v>1005</v>
      </c>
      <c r="J426" s="106">
        <f t="shared" si="83"/>
        <v>0</v>
      </c>
      <c r="K426" s="104">
        <f t="shared" si="83"/>
        <v>0</v>
      </c>
    </row>
    <row r="427" spans="1:11" ht="12.75">
      <c r="A427" s="215"/>
      <c r="B427" s="49" t="s">
        <v>44</v>
      </c>
      <c r="C427" s="109"/>
      <c r="D427" s="109"/>
      <c r="E427" s="112"/>
      <c r="F427" s="115"/>
      <c r="G427" s="115"/>
      <c r="H427" s="117"/>
      <c r="I427" s="115"/>
      <c r="J427" s="107"/>
      <c r="K427" s="105"/>
    </row>
    <row r="428" spans="1:11" ht="12.75">
      <c r="A428" s="215"/>
      <c r="B428" s="49" t="s">
        <v>16</v>
      </c>
      <c r="C428" s="109"/>
      <c r="D428" s="109"/>
      <c r="E428" s="112"/>
      <c r="F428" s="50">
        <v>1180</v>
      </c>
      <c r="G428" s="50">
        <v>1180</v>
      </c>
      <c r="H428" s="64">
        <v>1005</v>
      </c>
      <c r="I428" s="54">
        <v>1005</v>
      </c>
      <c r="J428" s="66">
        <v>0</v>
      </c>
      <c r="K428" s="67">
        <v>0</v>
      </c>
    </row>
    <row r="429" spans="1:11" ht="12.75">
      <c r="A429" s="215"/>
      <c r="B429" s="49" t="s">
        <v>17</v>
      </c>
      <c r="C429" s="109"/>
      <c r="D429" s="109"/>
      <c r="E429" s="112"/>
      <c r="F429" s="50">
        <v>0</v>
      </c>
      <c r="G429" s="50">
        <v>0</v>
      </c>
      <c r="H429" s="55">
        <v>0</v>
      </c>
      <c r="I429" s="50">
        <v>0</v>
      </c>
      <c r="J429" s="66"/>
      <c r="K429" s="67"/>
    </row>
    <row r="430" spans="1:11" ht="26.25" thickBot="1">
      <c r="A430" s="216"/>
      <c r="B430" s="51" t="s">
        <v>45</v>
      </c>
      <c r="C430" s="110"/>
      <c r="D430" s="110"/>
      <c r="E430" s="113"/>
      <c r="F430" s="52">
        <v>0</v>
      </c>
      <c r="G430" s="52">
        <v>0</v>
      </c>
      <c r="H430" s="56">
        <v>0</v>
      </c>
      <c r="I430" s="52">
        <v>0</v>
      </c>
      <c r="J430" s="88"/>
      <c r="K430" s="81"/>
    </row>
    <row r="431" spans="1:11" ht="25.5">
      <c r="A431" s="214">
        <v>19</v>
      </c>
      <c r="B431" s="200" t="s">
        <v>133</v>
      </c>
      <c r="C431" s="108"/>
      <c r="D431" s="108"/>
      <c r="E431" s="111"/>
      <c r="F431" s="114">
        <f aca="true" t="shared" si="84" ref="F431:K431">SUM(F433:F435)</f>
        <v>0</v>
      </c>
      <c r="G431" s="114">
        <f t="shared" si="84"/>
        <v>0</v>
      </c>
      <c r="H431" s="116">
        <f t="shared" si="84"/>
        <v>94</v>
      </c>
      <c r="I431" s="114">
        <f t="shared" si="84"/>
        <v>94</v>
      </c>
      <c r="J431" s="106">
        <f t="shared" si="84"/>
        <v>0</v>
      </c>
      <c r="K431" s="104">
        <f t="shared" si="84"/>
        <v>0</v>
      </c>
    </row>
    <row r="432" spans="1:11" ht="12.75">
      <c r="A432" s="215"/>
      <c r="B432" s="49" t="s">
        <v>44</v>
      </c>
      <c r="C432" s="109"/>
      <c r="D432" s="109"/>
      <c r="E432" s="112"/>
      <c r="F432" s="115"/>
      <c r="G432" s="115"/>
      <c r="H432" s="117"/>
      <c r="I432" s="115"/>
      <c r="J432" s="107"/>
      <c r="K432" s="105"/>
    </row>
    <row r="433" spans="1:11" ht="12.75">
      <c r="A433" s="215"/>
      <c r="B433" s="49" t="s">
        <v>16</v>
      </c>
      <c r="C433" s="109"/>
      <c r="D433" s="109"/>
      <c r="E433" s="112"/>
      <c r="F433" s="50">
        <v>0</v>
      </c>
      <c r="G433" s="50">
        <v>0</v>
      </c>
      <c r="H433" s="64">
        <v>94</v>
      </c>
      <c r="I433" s="54">
        <v>94</v>
      </c>
      <c r="J433" s="66">
        <v>0</v>
      </c>
      <c r="K433" s="67">
        <v>0</v>
      </c>
    </row>
    <row r="434" spans="1:11" ht="12.75">
      <c r="A434" s="215"/>
      <c r="B434" s="49" t="s">
        <v>17</v>
      </c>
      <c r="C434" s="109"/>
      <c r="D434" s="109"/>
      <c r="E434" s="112"/>
      <c r="F434" s="50">
        <v>0</v>
      </c>
      <c r="G434" s="50">
        <v>0</v>
      </c>
      <c r="H434" s="55">
        <v>0</v>
      </c>
      <c r="I434" s="50">
        <v>0</v>
      </c>
      <c r="J434" s="66"/>
      <c r="K434" s="67"/>
    </row>
    <row r="435" spans="1:11" ht="26.25" thickBot="1">
      <c r="A435" s="216"/>
      <c r="B435" s="51" t="s">
        <v>45</v>
      </c>
      <c r="C435" s="110"/>
      <c r="D435" s="110"/>
      <c r="E435" s="113"/>
      <c r="F435" s="52">
        <v>0</v>
      </c>
      <c r="G435" s="52">
        <v>0</v>
      </c>
      <c r="H435" s="56">
        <v>0</v>
      </c>
      <c r="I435" s="52">
        <v>0</v>
      </c>
      <c r="J435" s="88"/>
      <c r="K435" s="81"/>
    </row>
    <row r="436" spans="1:11" ht="12.75">
      <c r="A436" s="214">
        <v>20</v>
      </c>
      <c r="B436" s="59" t="s">
        <v>60</v>
      </c>
      <c r="C436" s="108"/>
      <c r="D436" s="108"/>
      <c r="E436" s="111"/>
      <c r="F436" s="114">
        <f aca="true" t="shared" si="85" ref="F436:K436">SUM(F438:F440)</f>
        <v>11759</v>
      </c>
      <c r="G436" s="114">
        <f t="shared" si="85"/>
        <v>11759</v>
      </c>
      <c r="H436" s="116">
        <f t="shared" si="85"/>
        <v>2803</v>
      </c>
      <c r="I436" s="114">
        <f t="shared" si="85"/>
        <v>2803</v>
      </c>
      <c r="J436" s="106">
        <f t="shared" si="85"/>
        <v>0</v>
      </c>
      <c r="K436" s="104">
        <f t="shared" si="85"/>
        <v>0</v>
      </c>
    </row>
    <row r="437" spans="1:11" ht="12.75">
      <c r="A437" s="215"/>
      <c r="B437" s="49" t="s">
        <v>44</v>
      </c>
      <c r="C437" s="109"/>
      <c r="D437" s="109"/>
      <c r="E437" s="112"/>
      <c r="F437" s="115"/>
      <c r="G437" s="115"/>
      <c r="H437" s="117"/>
      <c r="I437" s="115"/>
      <c r="J437" s="107"/>
      <c r="K437" s="105"/>
    </row>
    <row r="438" spans="1:11" ht="12.75">
      <c r="A438" s="215"/>
      <c r="B438" s="49" t="s">
        <v>16</v>
      </c>
      <c r="C438" s="109"/>
      <c r="D438" s="109"/>
      <c r="E438" s="112"/>
      <c r="F438" s="50">
        <v>11759</v>
      </c>
      <c r="G438" s="50">
        <v>11759</v>
      </c>
      <c r="H438" s="64">
        <v>2803</v>
      </c>
      <c r="I438" s="54">
        <v>2803</v>
      </c>
      <c r="J438" s="66">
        <v>0</v>
      </c>
      <c r="K438" s="67">
        <v>0</v>
      </c>
    </row>
    <row r="439" spans="1:11" ht="12.75">
      <c r="A439" s="215"/>
      <c r="B439" s="49" t="s">
        <v>17</v>
      </c>
      <c r="C439" s="109"/>
      <c r="D439" s="109"/>
      <c r="E439" s="112"/>
      <c r="F439" s="50">
        <v>0</v>
      </c>
      <c r="G439" s="50">
        <v>0</v>
      </c>
      <c r="H439" s="55">
        <v>0</v>
      </c>
      <c r="I439" s="50">
        <v>0</v>
      </c>
      <c r="J439" s="66"/>
      <c r="K439" s="67"/>
    </row>
    <row r="440" spans="1:11" ht="26.25" thickBot="1">
      <c r="A440" s="216"/>
      <c r="B440" s="51" t="s">
        <v>45</v>
      </c>
      <c r="C440" s="110"/>
      <c r="D440" s="110"/>
      <c r="E440" s="113"/>
      <c r="F440" s="52">
        <v>0</v>
      </c>
      <c r="G440" s="52">
        <v>0</v>
      </c>
      <c r="H440" s="56">
        <v>0</v>
      </c>
      <c r="I440" s="52">
        <v>0</v>
      </c>
      <c r="J440" s="88"/>
      <c r="K440" s="81"/>
    </row>
    <row r="441" spans="1:11" ht="25.5">
      <c r="A441" s="215">
        <v>21</v>
      </c>
      <c r="B441" s="53" t="s">
        <v>135</v>
      </c>
      <c r="C441" s="108"/>
      <c r="D441" s="108"/>
      <c r="E441" s="111"/>
      <c r="F441" s="114">
        <f aca="true" t="shared" si="86" ref="F441:K441">SUM(F443:F445)</f>
        <v>350</v>
      </c>
      <c r="G441" s="114">
        <f t="shared" si="86"/>
        <v>350</v>
      </c>
      <c r="H441" s="116">
        <f t="shared" si="86"/>
        <v>0</v>
      </c>
      <c r="I441" s="114">
        <f t="shared" si="86"/>
        <v>0</v>
      </c>
      <c r="J441" s="106">
        <f t="shared" si="86"/>
        <v>0</v>
      </c>
      <c r="K441" s="104">
        <f t="shared" si="86"/>
        <v>0</v>
      </c>
    </row>
    <row r="442" spans="1:11" ht="12.75">
      <c r="A442" s="215"/>
      <c r="B442" s="49" t="s">
        <v>44</v>
      </c>
      <c r="C442" s="109"/>
      <c r="D442" s="109"/>
      <c r="E442" s="112"/>
      <c r="F442" s="115"/>
      <c r="G442" s="115"/>
      <c r="H442" s="117"/>
      <c r="I442" s="115"/>
      <c r="J442" s="107"/>
      <c r="K442" s="105"/>
    </row>
    <row r="443" spans="1:11" ht="12.75">
      <c r="A443" s="215"/>
      <c r="B443" s="49" t="s">
        <v>16</v>
      </c>
      <c r="C443" s="109"/>
      <c r="D443" s="109"/>
      <c r="E443" s="112"/>
      <c r="F443" s="50">
        <v>350</v>
      </c>
      <c r="G443" s="50">
        <v>350</v>
      </c>
      <c r="H443" s="64"/>
      <c r="I443" s="54"/>
      <c r="J443" s="66">
        <v>0</v>
      </c>
      <c r="K443" s="67">
        <v>0</v>
      </c>
    </row>
    <row r="444" spans="1:11" ht="12.75">
      <c r="A444" s="215"/>
      <c r="B444" s="49" t="s">
        <v>17</v>
      </c>
      <c r="C444" s="109"/>
      <c r="D444" s="109"/>
      <c r="E444" s="112"/>
      <c r="F444" s="50">
        <v>0</v>
      </c>
      <c r="G444" s="50">
        <v>0</v>
      </c>
      <c r="H444" s="55">
        <v>0</v>
      </c>
      <c r="I444" s="50">
        <v>0</v>
      </c>
      <c r="J444" s="66"/>
      <c r="K444" s="67"/>
    </row>
    <row r="445" spans="1:11" ht="26.25" thickBot="1">
      <c r="A445" s="216"/>
      <c r="B445" s="51" t="s">
        <v>45</v>
      </c>
      <c r="C445" s="110"/>
      <c r="D445" s="110"/>
      <c r="E445" s="113"/>
      <c r="F445" s="52">
        <v>0</v>
      </c>
      <c r="G445" s="52">
        <v>0</v>
      </c>
      <c r="H445" s="56">
        <v>0</v>
      </c>
      <c r="I445" s="52">
        <v>0</v>
      </c>
      <c r="J445" s="88"/>
      <c r="K445" s="81"/>
    </row>
    <row r="446" spans="1:11" ht="12.75">
      <c r="A446" s="215">
        <v>22</v>
      </c>
      <c r="B446" s="53" t="s">
        <v>136</v>
      </c>
      <c r="C446" s="108"/>
      <c r="D446" s="108"/>
      <c r="E446" s="111"/>
      <c r="F446" s="114">
        <f aca="true" t="shared" si="87" ref="F446:K446">SUM(F448:F450)</f>
        <v>400</v>
      </c>
      <c r="G446" s="114">
        <f t="shared" si="87"/>
        <v>400</v>
      </c>
      <c r="H446" s="116">
        <f t="shared" si="87"/>
        <v>0</v>
      </c>
      <c r="I446" s="114">
        <f t="shared" si="87"/>
        <v>0</v>
      </c>
      <c r="J446" s="106">
        <f t="shared" si="87"/>
        <v>0</v>
      </c>
      <c r="K446" s="104">
        <f t="shared" si="87"/>
        <v>0</v>
      </c>
    </row>
    <row r="447" spans="1:11" ht="12.75">
      <c r="A447" s="215"/>
      <c r="B447" s="49" t="s">
        <v>44</v>
      </c>
      <c r="C447" s="109"/>
      <c r="D447" s="109"/>
      <c r="E447" s="112"/>
      <c r="F447" s="115"/>
      <c r="G447" s="115"/>
      <c r="H447" s="117"/>
      <c r="I447" s="115"/>
      <c r="J447" s="107"/>
      <c r="K447" s="105"/>
    </row>
    <row r="448" spans="1:11" ht="12.75">
      <c r="A448" s="215"/>
      <c r="B448" s="49" t="s">
        <v>16</v>
      </c>
      <c r="C448" s="109"/>
      <c r="D448" s="109"/>
      <c r="E448" s="112"/>
      <c r="F448" s="50">
        <v>400</v>
      </c>
      <c r="G448" s="50">
        <v>400</v>
      </c>
      <c r="H448" s="64">
        <v>0</v>
      </c>
      <c r="I448" s="54">
        <v>0</v>
      </c>
      <c r="J448" s="66">
        <v>0</v>
      </c>
      <c r="K448" s="67">
        <v>0</v>
      </c>
    </row>
    <row r="449" spans="1:11" ht="12.75">
      <c r="A449" s="215"/>
      <c r="B449" s="49" t="s">
        <v>17</v>
      </c>
      <c r="C449" s="109"/>
      <c r="D449" s="109"/>
      <c r="E449" s="112"/>
      <c r="F449" s="50">
        <v>0</v>
      </c>
      <c r="G449" s="50">
        <v>0</v>
      </c>
      <c r="H449" s="55">
        <v>0</v>
      </c>
      <c r="I449" s="50">
        <v>0</v>
      </c>
      <c r="J449" s="66"/>
      <c r="K449" s="67"/>
    </row>
    <row r="450" spans="1:11" ht="26.25" thickBot="1">
      <c r="A450" s="216"/>
      <c r="B450" s="51" t="s">
        <v>45</v>
      </c>
      <c r="C450" s="110"/>
      <c r="D450" s="110"/>
      <c r="E450" s="113"/>
      <c r="F450" s="52">
        <v>0</v>
      </c>
      <c r="G450" s="52">
        <v>0</v>
      </c>
      <c r="H450" s="56">
        <v>0</v>
      </c>
      <c r="I450" s="52">
        <v>0</v>
      </c>
      <c r="J450" s="88"/>
      <c r="K450" s="81"/>
    </row>
    <row r="451" spans="1:11" ht="12.75">
      <c r="A451" s="215">
        <v>23</v>
      </c>
      <c r="B451" s="53" t="s">
        <v>137</v>
      </c>
      <c r="C451" s="108"/>
      <c r="D451" s="108"/>
      <c r="E451" s="111"/>
      <c r="F451" s="114">
        <f aca="true" t="shared" si="88" ref="F451:K451">SUM(F453:F455)</f>
        <v>250</v>
      </c>
      <c r="G451" s="114">
        <f t="shared" si="88"/>
        <v>250</v>
      </c>
      <c r="H451" s="116">
        <f t="shared" si="88"/>
        <v>0</v>
      </c>
      <c r="I451" s="114">
        <f t="shared" si="88"/>
        <v>0</v>
      </c>
      <c r="J451" s="106">
        <f t="shared" si="88"/>
        <v>0</v>
      </c>
      <c r="K451" s="104">
        <f t="shared" si="88"/>
        <v>0</v>
      </c>
    </row>
    <row r="452" spans="1:11" ht="12.75">
      <c r="A452" s="215"/>
      <c r="B452" s="49" t="s">
        <v>44</v>
      </c>
      <c r="C452" s="109"/>
      <c r="D452" s="109"/>
      <c r="E452" s="112"/>
      <c r="F452" s="115"/>
      <c r="G452" s="115"/>
      <c r="H452" s="117"/>
      <c r="I452" s="115"/>
      <c r="J452" s="107"/>
      <c r="K452" s="105"/>
    </row>
    <row r="453" spans="1:11" ht="12.75">
      <c r="A453" s="215"/>
      <c r="B453" s="49" t="s">
        <v>16</v>
      </c>
      <c r="C453" s="109"/>
      <c r="D453" s="109"/>
      <c r="E453" s="112"/>
      <c r="F453" s="50">
        <v>250</v>
      </c>
      <c r="G453" s="50">
        <v>250</v>
      </c>
      <c r="H453" s="64">
        <v>0</v>
      </c>
      <c r="I453" s="54">
        <v>0</v>
      </c>
      <c r="J453" s="66">
        <v>0</v>
      </c>
      <c r="K453" s="67">
        <v>0</v>
      </c>
    </row>
    <row r="454" spans="1:11" ht="12.75">
      <c r="A454" s="215"/>
      <c r="B454" s="49" t="s">
        <v>17</v>
      </c>
      <c r="C454" s="109"/>
      <c r="D454" s="109"/>
      <c r="E454" s="112"/>
      <c r="F454" s="50">
        <v>0</v>
      </c>
      <c r="G454" s="50">
        <v>0</v>
      </c>
      <c r="H454" s="55">
        <v>0</v>
      </c>
      <c r="I454" s="50">
        <v>0</v>
      </c>
      <c r="J454" s="66"/>
      <c r="K454" s="67"/>
    </row>
    <row r="455" spans="1:11" ht="26.25" thickBot="1">
      <c r="A455" s="216"/>
      <c r="B455" s="51" t="s">
        <v>45</v>
      </c>
      <c r="C455" s="110"/>
      <c r="D455" s="110"/>
      <c r="E455" s="113"/>
      <c r="F455" s="52">
        <v>0</v>
      </c>
      <c r="G455" s="52">
        <v>0</v>
      </c>
      <c r="H455" s="56">
        <v>0</v>
      </c>
      <c r="I455" s="52">
        <v>0</v>
      </c>
      <c r="J455" s="88"/>
      <c r="K455" s="81"/>
    </row>
    <row r="456" spans="1:11" ht="12.75">
      <c r="A456" s="214">
        <v>24</v>
      </c>
      <c r="B456" s="200" t="s">
        <v>138</v>
      </c>
      <c r="C456" s="108"/>
      <c r="D456" s="108"/>
      <c r="E456" s="111"/>
      <c r="F456" s="114">
        <f aca="true" t="shared" si="89" ref="F456:K456">SUM(F458:F460)</f>
        <v>200</v>
      </c>
      <c r="G456" s="114">
        <f t="shared" si="89"/>
        <v>200</v>
      </c>
      <c r="H456" s="116">
        <f t="shared" si="89"/>
        <v>0</v>
      </c>
      <c r="I456" s="114">
        <f t="shared" si="89"/>
        <v>0</v>
      </c>
      <c r="J456" s="106">
        <f t="shared" si="89"/>
        <v>0</v>
      </c>
      <c r="K456" s="104">
        <f t="shared" si="89"/>
        <v>0</v>
      </c>
    </row>
    <row r="457" spans="1:11" ht="12.75">
      <c r="A457" s="215"/>
      <c r="B457" s="49" t="s">
        <v>44</v>
      </c>
      <c r="C457" s="109"/>
      <c r="D457" s="109"/>
      <c r="E457" s="112"/>
      <c r="F457" s="115"/>
      <c r="G457" s="115"/>
      <c r="H457" s="117"/>
      <c r="I457" s="115"/>
      <c r="J457" s="107"/>
      <c r="K457" s="105"/>
    </row>
    <row r="458" spans="1:11" ht="12.75">
      <c r="A458" s="215"/>
      <c r="B458" s="49" t="s">
        <v>16</v>
      </c>
      <c r="C458" s="109"/>
      <c r="D458" s="109"/>
      <c r="E458" s="112"/>
      <c r="F458" s="50">
        <v>200</v>
      </c>
      <c r="G458" s="50">
        <v>200</v>
      </c>
      <c r="H458" s="64">
        <v>0</v>
      </c>
      <c r="I458" s="54">
        <v>0</v>
      </c>
      <c r="J458" s="66">
        <v>0</v>
      </c>
      <c r="K458" s="67">
        <v>0</v>
      </c>
    </row>
    <row r="459" spans="1:11" ht="12.75">
      <c r="A459" s="215"/>
      <c r="B459" s="49" t="s">
        <v>17</v>
      </c>
      <c r="C459" s="109"/>
      <c r="D459" s="109"/>
      <c r="E459" s="112"/>
      <c r="F459" s="50">
        <v>0</v>
      </c>
      <c r="G459" s="50">
        <v>0</v>
      </c>
      <c r="H459" s="55">
        <v>0</v>
      </c>
      <c r="I459" s="50">
        <v>0</v>
      </c>
      <c r="J459" s="66"/>
      <c r="K459" s="67"/>
    </row>
    <row r="460" spans="1:11" ht="26.25" thickBot="1">
      <c r="A460" s="216"/>
      <c r="B460" s="51" t="s">
        <v>45</v>
      </c>
      <c r="C460" s="110"/>
      <c r="D460" s="110"/>
      <c r="E460" s="113"/>
      <c r="F460" s="52">
        <v>0</v>
      </c>
      <c r="G460" s="52">
        <v>0</v>
      </c>
      <c r="H460" s="56">
        <v>0</v>
      </c>
      <c r="I460" s="52">
        <v>0</v>
      </c>
      <c r="J460" s="88"/>
      <c r="K460" s="81"/>
    </row>
    <row r="461" spans="1:11" ht="12.75">
      <c r="A461" s="215">
        <v>25</v>
      </c>
      <c r="B461" s="53" t="s">
        <v>139</v>
      </c>
      <c r="C461" s="108"/>
      <c r="D461" s="108"/>
      <c r="E461" s="111"/>
      <c r="F461" s="114">
        <f aca="true" t="shared" si="90" ref="F461:K461">SUM(F463:F465)</f>
        <v>1500</v>
      </c>
      <c r="G461" s="114">
        <f t="shared" si="90"/>
        <v>1500</v>
      </c>
      <c r="H461" s="116">
        <f t="shared" si="90"/>
        <v>0</v>
      </c>
      <c r="I461" s="114">
        <f t="shared" si="90"/>
        <v>0</v>
      </c>
      <c r="J461" s="106">
        <f t="shared" si="90"/>
        <v>0</v>
      </c>
      <c r="K461" s="104">
        <f t="shared" si="90"/>
        <v>0</v>
      </c>
    </row>
    <row r="462" spans="1:11" ht="12.75">
      <c r="A462" s="215"/>
      <c r="B462" s="49" t="s">
        <v>44</v>
      </c>
      <c r="C462" s="109"/>
      <c r="D462" s="109"/>
      <c r="E462" s="112"/>
      <c r="F462" s="115"/>
      <c r="G462" s="115"/>
      <c r="H462" s="117"/>
      <c r="I462" s="115"/>
      <c r="J462" s="107"/>
      <c r="K462" s="105"/>
    </row>
    <row r="463" spans="1:11" ht="12.75">
      <c r="A463" s="215"/>
      <c r="B463" s="49" t="s">
        <v>16</v>
      </c>
      <c r="C463" s="109"/>
      <c r="D463" s="109"/>
      <c r="E463" s="112"/>
      <c r="F463" s="50">
        <v>1500</v>
      </c>
      <c r="G463" s="50">
        <v>1500</v>
      </c>
      <c r="H463" s="64">
        <v>0</v>
      </c>
      <c r="I463" s="54">
        <v>0</v>
      </c>
      <c r="J463" s="66">
        <v>0</v>
      </c>
      <c r="K463" s="67">
        <v>0</v>
      </c>
    </row>
    <row r="464" spans="1:11" ht="12.75">
      <c r="A464" s="215"/>
      <c r="B464" s="49" t="s">
        <v>17</v>
      </c>
      <c r="C464" s="109"/>
      <c r="D464" s="109"/>
      <c r="E464" s="112"/>
      <c r="F464" s="50">
        <v>0</v>
      </c>
      <c r="G464" s="50">
        <v>0</v>
      </c>
      <c r="H464" s="55">
        <v>0</v>
      </c>
      <c r="I464" s="50">
        <v>0</v>
      </c>
      <c r="J464" s="66"/>
      <c r="K464" s="67"/>
    </row>
    <row r="465" spans="1:11" ht="26.25" thickBot="1">
      <c r="A465" s="216"/>
      <c r="B465" s="51" t="s">
        <v>45</v>
      </c>
      <c r="C465" s="110"/>
      <c r="D465" s="110"/>
      <c r="E465" s="113"/>
      <c r="F465" s="52">
        <v>0</v>
      </c>
      <c r="G465" s="52">
        <v>0</v>
      </c>
      <c r="H465" s="56">
        <v>0</v>
      </c>
      <c r="I465" s="52">
        <v>0</v>
      </c>
      <c r="J465" s="88"/>
      <c r="K465" s="81"/>
    </row>
    <row r="466" spans="1:11" ht="12.75">
      <c r="A466" s="214">
        <v>26</v>
      </c>
      <c r="B466" s="200" t="s">
        <v>140</v>
      </c>
      <c r="C466" s="108"/>
      <c r="D466" s="108"/>
      <c r="E466" s="111"/>
      <c r="F466" s="114">
        <f aca="true" t="shared" si="91" ref="F466:K466">SUM(F468:F470)</f>
        <v>8400</v>
      </c>
      <c r="G466" s="114">
        <f t="shared" si="91"/>
        <v>8400</v>
      </c>
      <c r="H466" s="116">
        <f t="shared" si="91"/>
        <v>-4650</v>
      </c>
      <c r="I466" s="114">
        <f t="shared" si="91"/>
        <v>0</v>
      </c>
      <c r="J466" s="106">
        <f t="shared" si="91"/>
        <v>0</v>
      </c>
      <c r="K466" s="104">
        <f t="shared" si="91"/>
        <v>0</v>
      </c>
    </row>
    <row r="467" spans="1:11" ht="12.75">
      <c r="A467" s="215"/>
      <c r="B467" s="49" t="s">
        <v>44</v>
      </c>
      <c r="C467" s="109"/>
      <c r="D467" s="109"/>
      <c r="E467" s="112"/>
      <c r="F467" s="115"/>
      <c r="G467" s="115"/>
      <c r="H467" s="117"/>
      <c r="I467" s="115"/>
      <c r="J467" s="107"/>
      <c r="K467" s="105"/>
    </row>
    <row r="468" spans="1:11" ht="12.75">
      <c r="A468" s="215"/>
      <c r="B468" s="49" t="s">
        <v>16</v>
      </c>
      <c r="C468" s="109"/>
      <c r="D468" s="109"/>
      <c r="E468" s="112"/>
      <c r="F468" s="50">
        <v>8400</v>
      </c>
      <c r="G468" s="50">
        <v>8400</v>
      </c>
      <c r="H468" s="64">
        <v>-4650</v>
      </c>
      <c r="I468" s="54">
        <v>0</v>
      </c>
      <c r="J468" s="66">
        <v>0</v>
      </c>
      <c r="K468" s="67">
        <v>0</v>
      </c>
    </row>
    <row r="469" spans="1:11" ht="12.75">
      <c r="A469" s="215"/>
      <c r="B469" s="49" t="s">
        <v>17</v>
      </c>
      <c r="C469" s="109"/>
      <c r="D469" s="109"/>
      <c r="E469" s="112"/>
      <c r="F469" s="50">
        <v>0</v>
      </c>
      <c r="G469" s="50">
        <v>0</v>
      </c>
      <c r="H469" s="55">
        <v>0</v>
      </c>
      <c r="I469" s="50">
        <v>0</v>
      </c>
      <c r="J469" s="66"/>
      <c r="K469" s="67"/>
    </row>
    <row r="470" spans="1:11" ht="26.25" thickBot="1">
      <c r="A470" s="216"/>
      <c r="B470" s="51" t="s">
        <v>45</v>
      </c>
      <c r="C470" s="110"/>
      <c r="D470" s="110"/>
      <c r="E470" s="113"/>
      <c r="F470" s="52">
        <v>0</v>
      </c>
      <c r="G470" s="52">
        <v>0</v>
      </c>
      <c r="H470" s="56">
        <v>0</v>
      </c>
      <c r="I470" s="52">
        <v>0</v>
      </c>
      <c r="J470" s="88"/>
      <c r="K470" s="81"/>
    </row>
    <row r="471" spans="1:11" ht="12.75">
      <c r="A471" s="215">
        <v>27</v>
      </c>
      <c r="B471" s="213" t="s">
        <v>141</v>
      </c>
      <c r="C471" s="108"/>
      <c r="D471" s="108"/>
      <c r="E471" s="111"/>
      <c r="F471" s="114">
        <f aca="true" t="shared" si="92" ref="F471:K471">SUM(F473:F475)</f>
        <v>8400</v>
      </c>
      <c r="G471" s="114">
        <f t="shared" si="92"/>
        <v>8400</v>
      </c>
      <c r="H471" s="116">
        <f t="shared" si="92"/>
        <v>0</v>
      </c>
      <c r="I471" s="114">
        <f t="shared" si="92"/>
        <v>0</v>
      </c>
      <c r="J471" s="106">
        <f t="shared" si="92"/>
        <v>0</v>
      </c>
      <c r="K471" s="104">
        <f t="shared" si="92"/>
        <v>0</v>
      </c>
    </row>
    <row r="472" spans="1:11" ht="12.75">
      <c r="A472" s="215"/>
      <c r="B472" s="57" t="s">
        <v>44</v>
      </c>
      <c r="C472" s="109"/>
      <c r="D472" s="109"/>
      <c r="E472" s="112"/>
      <c r="F472" s="115"/>
      <c r="G472" s="115"/>
      <c r="H472" s="117"/>
      <c r="I472" s="115"/>
      <c r="J472" s="107"/>
      <c r="K472" s="105"/>
    </row>
    <row r="473" spans="1:11" ht="12.75">
      <c r="A473" s="215"/>
      <c r="B473" s="57" t="s">
        <v>16</v>
      </c>
      <c r="C473" s="109"/>
      <c r="D473" s="109"/>
      <c r="E473" s="112"/>
      <c r="F473" s="50">
        <v>8400</v>
      </c>
      <c r="G473" s="50">
        <v>8400</v>
      </c>
      <c r="H473" s="64">
        <v>0</v>
      </c>
      <c r="I473" s="54">
        <v>0</v>
      </c>
      <c r="J473" s="66">
        <v>0</v>
      </c>
      <c r="K473" s="67">
        <v>0</v>
      </c>
    </row>
    <row r="474" spans="1:11" ht="12.75">
      <c r="A474" s="215"/>
      <c r="B474" s="57" t="s">
        <v>17</v>
      </c>
      <c r="C474" s="109"/>
      <c r="D474" s="109"/>
      <c r="E474" s="112"/>
      <c r="F474" s="50">
        <v>0</v>
      </c>
      <c r="G474" s="50">
        <v>0</v>
      </c>
      <c r="H474" s="55">
        <v>0</v>
      </c>
      <c r="I474" s="50">
        <v>0</v>
      </c>
      <c r="J474" s="66"/>
      <c r="K474" s="67"/>
    </row>
    <row r="475" spans="1:11" ht="26.25" thickBot="1">
      <c r="A475" s="216"/>
      <c r="B475" s="58" t="s">
        <v>45</v>
      </c>
      <c r="C475" s="110"/>
      <c r="D475" s="110"/>
      <c r="E475" s="113"/>
      <c r="F475" s="52">
        <v>0</v>
      </c>
      <c r="G475" s="52">
        <v>0</v>
      </c>
      <c r="H475" s="56">
        <v>0</v>
      </c>
      <c r="I475" s="52">
        <v>0</v>
      </c>
      <c r="J475" s="88"/>
      <c r="K475" s="81"/>
    </row>
    <row r="476" spans="1:11" ht="12.75">
      <c r="A476" s="215">
        <v>28</v>
      </c>
      <c r="B476" s="53" t="s">
        <v>142</v>
      </c>
      <c r="C476" s="108"/>
      <c r="D476" s="108"/>
      <c r="E476" s="111"/>
      <c r="F476" s="114">
        <f aca="true" t="shared" si="93" ref="F476:K476">SUM(F478:F480)</f>
        <v>3780</v>
      </c>
      <c r="G476" s="114">
        <f t="shared" si="93"/>
        <v>3780</v>
      </c>
      <c r="H476" s="116">
        <f t="shared" si="93"/>
        <v>0</v>
      </c>
      <c r="I476" s="114">
        <f t="shared" si="93"/>
        <v>0</v>
      </c>
      <c r="J476" s="106">
        <f t="shared" si="93"/>
        <v>0</v>
      </c>
      <c r="K476" s="104">
        <f t="shared" si="93"/>
        <v>0</v>
      </c>
    </row>
    <row r="477" spans="1:11" ht="12.75">
      <c r="A477" s="215"/>
      <c r="B477" s="49" t="s">
        <v>44</v>
      </c>
      <c r="C477" s="109"/>
      <c r="D477" s="109"/>
      <c r="E477" s="112"/>
      <c r="F477" s="115"/>
      <c r="G477" s="115"/>
      <c r="H477" s="117"/>
      <c r="I477" s="115"/>
      <c r="J477" s="107"/>
      <c r="K477" s="105"/>
    </row>
    <row r="478" spans="1:11" ht="12.75">
      <c r="A478" s="215"/>
      <c r="B478" s="49" t="s">
        <v>16</v>
      </c>
      <c r="C478" s="109"/>
      <c r="D478" s="109"/>
      <c r="E478" s="112"/>
      <c r="F478" s="50">
        <v>3780</v>
      </c>
      <c r="G478" s="50">
        <v>3780</v>
      </c>
      <c r="H478" s="64">
        <v>0</v>
      </c>
      <c r="I478" s="54">
        <v>0</v>
      </c>
      <c r="J478" s="66">
        <v>0</v>
      </c>
      <c r="K478" s="67">
        <v>0</v>
      </c>
    </row>
    <row r="479" spans="1:11" ht="12.75">
      <c r="A479" s="215"/>
      <c r="B479" s="49" t="s">
        <v>17</v>
      </c>
      <c r="C479" s="109"/>
      <c r="D479" s="109"/>
      <c r="E479" s="112"/>
      <c r="F479" s="50">
        <v>0</v>
      </c>
      <c r="G479" s="50">
        <v>0</v>
      </c>
      <c r="H479" s="55">
        <v>0</v>
      </c>
      <c r="I479" s="50">
        <v>0</v>
      </c>
      <c r="J479" s="66"/>
      <c r="K479" s="67"/>
    </row>
    <row r="480" spans="1:11" ht="26.25" thickBot="1">
      <c r="A480" s="216"/>
      <c r="B480" s="51" t="s">
        <v>45</v>
      </c>
      <c r="C480" s="110"/>
      <c r="D480" s="110"/>
      <c r="E480" s="113"/>
      <c r="F480" s="52">
        <v>0</v>
      </c>
      <c r="G480" s="52">
        <v>0</v>
      </c>
      <c r="H480" s="56">
        <v>0</v>
      </c>
      <c r="I480" s="52">
        <v>0</v>
      </c>
      <c r="J480" s="88"/>
      <c r="K480" s="81"/>
    </row>
    <row r="481" spans="1:11" ht="12.75">
      <c r="A481" s="215">
        <v>29</v>
      </c>
      <c r="B481" s="53" t="s">
        <v>143</v>
      </c>
      <c r="C481" s="108"/>
      <c r="D481" s="108"/>
      <c r="E481" s="111"/>
      <c r="F481" s="114">
        <f aca="true" t="shared" si="94" ref="F481:K481">SUM(F483:F485)</f>
        <v>350</v>
      </c>
      <c r="G481" s="114">
        <f t="shared" si="94"/>
        <v>350</v>
      </c>
      <c r="H481" s="116">
        <f t="shared" si="94"/>
        <v>1231</v>
      </c>
      <c r="I481" s="114">
        <f t="shared" si="94"/>
        <v>1231</v>
      </c>
      <c r="J481" s="106">
        <f t="shared" si="94"/>
        <v>0</v>
      </c>
      <c r="K481" s="104">
        <f t="shared" si="94"/>
        <v>0</v>
      </c>
    </row>
    <row r="482" spans="1:11" ht="12.75">
      <c r="A482" s="215"/>
      <c r="B482" s="49" t="s">
        <v>44</v>
      </c>
      <c r="C482" s="109"/>
      <c r="D482" s="109"/>
      <c r="E482" s="112"/>
      <c r="F482" s="115"/>
      <c r="G482" s="115"/>
      <c r="H482" s="117"/>
      <c r="I482" s="115"/>
      <c r="J482" s="107"/>
      <c r="K482" s="105"/>
    </row>
    <row r="483" spans="1:11" ht="12.75">
      <c r="A483" s="215"/>
      <c r="B483" s="49" t="s">
        <v>16</v>
      </c>
      <c r="C483" s="109"/>
      <c r="D483" s="109"/>
      <c r="E483" s="112"/>
      <c r="F483" s="50">
        <v>350</v>
      </c>
      <c r="G483" s="50">
        <v>350</v>
      </c>
      <c r="H483" s="64">
        <v>1231</v>
      </c>
      <c r="I483" s="54">
        <v>1231</v>
      </c>
      <c r="J483" s="66">
        <v>0</v>
      </c>
      <c r="K483" s="67">
        <v>0</v>
      </c>
    </row>
    <row r="484" spans="1:11" ht="12.75">
      <c r="A484" s="215"/>
      <c r="B484" s="49" t="s">
        <v>17</v>
      </c>
      <c r="C484" s="109"/>
      <c r="D484" s="109"/>
      <c r="E484" s="112"/>
      <c r="F484" s="50">
        <v>0</v>
      </c>
      <c r="G484" s="50">
        <v>0</v>
      </c>
      <c r="H484" s="55">
        <v>0</v>
      </c>
      <c r="I484" s="50">
        <v>0</v>
      </c>
      <c r="J484" s="66"/>
      <c r="K484" s="67"/>
    </row>
    <row r="485" spans="1:11" ht="26.25" thickBot="1">
      <c r="A485" s="216"/>
      <c r="B485" s="51" t="s">
        <v>45</v>
      </c>
      <c r="C485" s="110"/>
      <c r="D485" s="110"/>
      <c r="E485" s="113"/>
      <c r="F485" s="52">
        <v>0</v>
      </c>
      <c r="G485" s="52">
        <v>0</v>
      </c>
      <c r="H485" s="56">
        <v>0</v>
      </c>
      <c r="I485" s="52">
        <v>0</v>
      </c>
      <c r="J485" s="88"/>
      <c r="K485" s="81"/>
    </row>
    <row r="486" spans="1:11" ht="12.75">
      <c r="A486" s="215">
        <v>30</v>
      </c>
      <c r="B486" s="53" t="s">
        <v>144</v>
      </c>
      <c r="C486" s="108"/>
      <c r="D486" s="108"/>
      <c r="E486" s="111"/>
      <c r="F486" s="114">
        <f aca="true" t="shared" si="95" ref="F486:K486">SUM(F488:F490)</f>
        <v>1470</v>
      </c>
      <c r="G486" s="114">
        <f t="shared" si="95"/>
        <v>1470</v>
      </c>
      <c r="H486" s="116">
        <f t="shared" si="95"/>
        <v>0</v>
      </c>
      <c r="I486" s="114">
        <f t="shared" si="95"/>
        <v>0</v>
      </c>
      <c r="J486" s="106">
        <f t="shared" si="95"/>
        <v>0</v>
      </c>
      <c r="K486" s="104">
        <f t="shared" si="95"/>
        <v>0</v>
      </c>
    </row>
    <row r="487" spans="1:11" ht="12.75">
      <c r="A487" s="215"/>
      <c r="B487" s="49" t="s">
        <v>44</v>
      </c>
      <c r="C487" s="109"/>
      <c r="D487" s="109"/>
      <c r="E487" s="112"/>
      <c r="F487" s="115"/>
      <c r="G487" s="115"/>
      <c r="H487" s="117"/>
      <c r="I487" s="115"/>
      <c r="J487" s="107"/>
      <c r="K487" s="105"/>
    </row>
    <row r="488" spans="1:11" ht="12.75">
      <c r="A488" s="215"/>
      <c r="B488" s="49" t="s">
        <v>16</v>
      </c>
      <c r="C488" s="109"/>
      <c r="D488" s="109"/>
      <c r="E488" s="112"/>
      <c r="F488" s="50">
        <v>1470</v>
      </c>
      <c r="G488" s="50">
        <v>1470</v>
      </c>
      <c r="H488" s="64">
        <v>0</v>
      </c>
      <c r="I488" s="54">
        <v>0</v>
      </c>
      <c r="J488" s="66">
        <v>0</v>
      </c>
      <c r="K488" s="67">
        <v>0</v>
      </c>
    </row>
    <row r="489" spans="1:11" ht="12.75">
      <c r="A489" s="215"/>
      <c r="B489" s="49" t="s">
        <v>17</v>
      </c>
      <c r="C489" s="109"/>
      <c r="D489" s="109"/>
      <c r="E489" s="112"/>
      <c r="F489" s="50">
        <v>0</v>
      </c>
      <c r="G489" s="50">
        <v>0</v>
      </c>
      <c r="H489" s="55">
        <v>0</v>
      </c>
      <c r="I489" s="50">
        <v>0</v>
      </c>
      <c r="J489" s="66"/>
      <c r="K489" s="67"/>
    </row>
    <row r="490" spans="1:11" ht="26.25" thickBot="1">
      <c r="A490" s="216"/>
      <c r="B490" s="51" t="s">
        <v>45</v>
      </c>
      <c r="C490" s="110"/>
      <c r="D490" s="110"/>
      <c r="E490" s="113"/>
      <c r="F490" s="52">
        <v>0</v>
      </c>
      <c r="G490" s="52">
        <v>0</v>
      </c>
      <c r="H490" s="56">
        <v>0</v>
      </c>
      <c r="I490" s="52">
        <v>0</v>
      </c>
      <c r="J490" s="88"/>
      <c r="K490" s="81"/>
    </row>
    <row r="491" spans="1:11" ht="12.75">
      <c r="A491" s="214">
        <v>31</v>
      </c>
      <c r="B491" s="200" t="s">
        <v>145</v>
      </c>
      <c r="C491" s="108"/>
      <c r="D491" s="108"/>
      <c r="E491" s="111"/>
      <c r="F491" s="114">
        <f aca="true" t="shared" si="96" ref="F491:K491">SUM(F493:F495)</f>
        <v>14210</v>
      </c>
      <c r="G491" s="114">
        <f t="shared" si="96"/>
        <v>14210</v>
      </c>
      <c r="H491" s="116">
        <f t="shared" si="96"/>
        <v>0</v>
      </c>
      <c r="I491" s="114">
        <f t="shared" si="96"/>
        <v>0</v>
      </c>
      <c r="J491" s="106">
        <f t="shared" si="96"/>
        <v>0</v>
      </c>
      <c r="K491" s="104">
        <f t="shared" si="96"/>
        <v>0</v>
      </c>
    </row>
    <row r="492" spans="1:11" ht="12.75">
      <c r="A492" s="215"/>
      <c r="B492" s="49" t="s">
        <v>44</v>
      </c>
      <c r="C492" s="109"/>
      <c r="D492" s="109"/>
      <c r="E492" s="112"/>
      <c r="F492" s="115"/>
      <c r="G492" s="115"/>
      <c r="H492" s="117"/>
      <c r="I492" s="115"/>
      <c r="J492" s="107"/>
      <c r="K492" s="105"/>
    </row>
    <row r="493" spans="1:11" ht="12.75">
      <c r="A493" s="215"/>
      <c r="B493" s="49" t="s">
        <v>16</v>
      </c>
      <c r="C493" s="109"/>
      <c r="D493" s="109"/>
      <c r="E493" s="112"/>
      <c r="F493" s="50">
        <v>14210</v>
      </c>
      <c r="G493" s="50">
        <v>14210</v>
      </c>
      <c r="H493" s="64">
        <v>0</v>
      </c>
      <c r="I493" s="54">
        <v>0</v>
      </c>
      <c r="J493" s="66">
        <v>0</v>
      </c>
      <c r="K493" s="67">
        <v>0</v>
      </c>
    </row>
    <row r="494" spans="1:11" ht="12.75">
      <c r="A494" s="215"/>
      <c r="B494" s="49" t="s">
        <v>17</v>
      </c>
      <c r="C494" s="109"/>
      <c r="D494" s="109"/>
      <c r="E494" s="112"/>
      <c r="F494" s="50">
        <v>0</v>
      </c>
      <c r="G494" s="50">
        <v>0</v>
      </c>
      <c r="H494" s="55">
        <v>0</v>
      </c>
      <c r="I494" s="50">
        <v>0</v>
      </c>
      <c r="J494" s="66"/>
      <c r="K494" s="67"/>
    </row>
    <row r="495" spans="1:11" ht="26.25" thickBot="1">
      <c r="A495" s="216"/>
      <c r="B495" s="51" t="s">
        <v>45</v>
      </c>
      <c r="C495" s="110"/>
      <c r="D495" s="110"/>
      <c r="E495" s="113"/>
      <c r="F495" s="52">
        <v>0</v>
      </c>
      <c r="G495" s="52">
        <v>0</v>
      </c>
      <c r="H495" s="56">
        <v>0</v>
      </c>
      <c r="I495" s="52">
        <v>0</v>
      </c>
      <c r="J495" s="88"/>
      <c r="K495" s="81"/>
    </row>
    <row r="496" spans="1:11" ht="12.75">
      <c r="A496" s="215">
        <v>32</v>
      </c>
      <c r="B496" s="53" t="s">
        <v>146</v>
      </c>
      <c r="C496" s="108"/>
      <c r="D496" s="108"/>
      <c r="E496" s="111"/>
      <c r="F496" s="114">
        <f aca="true" t="shared" si="97" ref="F496:K496">SUM(F498:F500)</f>
        <v>882</v>
      </c>
      <c r="G496" s="114">
        <f t="shared" si="97"/>
        <v>882</v>
      </c>
      <c r="H496" s="116">
        <f t="shared" si="97"/>
        <v>0</v>
      </c>
      <c r="I496" s="114">
        <f t="shared" si="97"/>
        <v>0</v>
      </c>
      <c r="J496" s="106">
        <f t="shared" si="97"/>
        <v>0</v>
      </c>
      <c r="K496" s="104">
        <f t="shared" si="97"/>
        <v>0</v>
      </c>
    </row>
    <row r="497" spans="1:11" ht="12.75">
      <c r="A497" s="215"/>
      <c r="B497" s="49" t="s">
        <v>44</v>
      </c>
      <c r="C497" s="109"/>
      <c r="D497" s="109"/>
      <c r="E497" s="112"/>
      <c r="F497" s="115"/>
      <c r="G497" s="115"/>
      <c r="H497" s="117"/>
      <c r="I497" s="115"/>
      <c r="J497" s="107"/>
      <c r="K497" s="105"/>
    </row>
    <row r="498" spans="1:11" ht="12.75">
      <c r="A498" s="215"/>
      <c r="B498" s="49" t="s">
        <v>16</v>
      </c>
      <c r="C498" s="109"/>
      <c r="D498" s="109"/>
      <c r="E498" s="112"/>
      <c r="F498" s="50">
        <v>882</v>
      </c>
      <c r="G498" s="50">
        <v>882</v>
      </c>
      <c r="H498" s="64">
        <v>0</v>
      </c>
      <c r="I498" s="54">
        <v>0</v>
      </c>
      <c r="J498" s="66">
        <v>0</v>
      </c>
      <c r="K498" s="67">
        <v>0</v>
      </c>
    </row>
    <row r="499" spans="1:11" ht="12.75">
      <c r="A499" s="215"/>
      <c r="B499" s="49" t="s">
        <v>17</v>
      </c>
      <c r="C499" s="109"/>
      <c r="D499" s="109"/>
      <c r="E499" s="112"/>
      <c r="F499" s="50">
        <v>0</v>
      </c>
      <c r="G499" s="50">
        <v>0</v>
      </c>
      <c r="H499" s="55">
        <v>0</v>
      </c>
      <c r="I499" s="50">
        <v>0</v>
      </c>
      <c r="J499" s="66"/>
      <c r="K499" s="67"/>
    </row>
    <row r="500" spans="1:11" ht="26.25" thickBot="1">
      <c r="A500" s="216"/>
      <c r="B500" s="51" t="s">
        <v>45</v>
      </c>
      <c r="C500" s="110"/>
      <c r="D500" s="110"/>
      <c r="E500" s="113"/>
      <c r="F500" s="52">
        <v>0</v>
      </c>
      <c r="G500" s="52">
        <v>0</v>
      </c>
      <c r="H500" s="56">
        <v>0</v>
      </c>
      <c r="I500" s="52">
        <v>0</v>
      </c>
      <c r="J500" s="88"/>
      <c r="K500" s="81"/>
    </row>
    <row r="501" spans="1:11" ht="12.75">
      <c r="A501" s="214">
        <v>33</v>
      </c>
      <c r="B501" s="200" t="s">
        <v>147</v>
      </c>
      <c r="C501" s="108"/>
      <c r="D501" s="108"/>
      <c r="E501" s="111"/>
      <c r="F501" s="114">
        <f aca="true" t="shared" si="98" ref="F501:K501">SUM(F503:F505)</f>
        <v>1062</v>
      </c>
      <c r="G501" s="114">
        <f t="shared" si="98"/>
        <v>1062</v>
      </c>
      <c r="H501" s="116">
        <f t="shared" si="98"/>
        <v>0</v>
      </c>
      <c r="I501" s="114">
        <f t="shared" si="98"/>
        <v>0</v>
      </c>
      <c r="J501" s="106">
        <f t="shared" si="98"/>
        <v>0</v>
      </c>
      <c r="K501" s="104">
        <f t="shared" si="98"/>
        <v>0</v>
      </c>
    </row>
    <row r="502" spans="1:11" ht="12.75">
      <c r="A502" s="215"/>
      <c r="B502" s="49" t="s">
        <v>44</v>
      </c>
      <c r="C502" s="109"/>
      <c r="D502" s="109"/>
      <c r="E502" s="112"/>
      <c r="F502" s="115"/>
      <c r="G502" s="115"/>
      <c r="H502" s="117"/>
      <c r="I502" s="115"/>
      <c r="J502" s="107"/>
      <c r="K502" s="105"/>
    </row>
    <row r="503" spans="1:11" ht="12.75">
      <c r="A503" s="215"/>
      <c r="B503" s="49" t="s">
        <v>16</v>
      </c>
      <c r="C503" s="109"/>
      <c r="D503" s="109"/>
      <c r="E503" s="112"/>
      <c r="F503" s="50">
        <v>1062</v>
      </c>
      <c r="G503" s="50">
        <v>1062</v>
      </c>
      <c r="H503" s="64">
        <v>0</v>
      </c>
      <c r="I503" s="54">
        <v>0</v>
      </c>
      <c r="J503" s="66">
        <v>0</v>
      </c>
      <c r="K503" s="67">
        <v>0</v>
      </c>
    </row>
    <row r="504" spans="1:11" ht="12.75">
      <c r="A504" s="215"/>
      <c r="B504" s="49" t="s">
        <v>17</v>
      </c>
      <c r="C504" s="109"/>
      <c r="D504" s="109"/>
      <c r="E504" s="112"/>
      <c r="F504" s="50">
        <v>0</v>
      </c>
      <c r="G504" s="50">
        <v>0</v>
      </c>
      <c r="H504" s="55">
        <v>0</v>
      </c>
      <c r="I504" s="50">
        <v>0</v>
      </c>
      <c r="J504" s="66"/>
      <c r="K504" s="67"/>
    </row>
    <row r="505" spans="1:11" ht="26.25" thickBot="1">
      <c r="A505" s="216"/>
      <c r="B505" s="51" t="s">
        <v>45</v>
      </c>
      <c r="C505" s="110"/>
      <c r="D505" s="110"/>
      <c r="E505" s="113"/>
      <c r="F505" s="52">
        <v>0</v>
      </c>
      <c r="G505" s="52">
        <v>0</v>
      </c>
      <c r="H505" s="56">
        <v>0</v>
      </c>
      <c r="I505" s="52">
        <v>0</v>
      </c>
      <c r="J505" s="88"/>
      <c r="K505" s="81"/>
    </row>
    <row r="506" spans="1:11" ht="12.75">
      <c r="A506" s="215">
        <v>34</v>
      </c>
      <c r="B506" s="53" t="s">
        <v>148</v>
      </c>
      <c r="C506" s="108"/>
      <c r="D506" s="108"/>
      <c r="E506" s="111"/>
      <c r="F506" s="114">
        <f aca="true" t="shared" si="99" ref="F506:K506">SUM(F508:F510)</f>
        <v>425</v>
      </c>
      <c r="G506" s="114">
        <f t="shared" si="99"/>
        <v>425</v>
      </c>
      <c r="H506" s="116">
        <f t="shared" si="99"/>
        <v>0</v>
      </c>
      <c r="I506" s="114">
        <f t="shared" si="99"/>
        <v>0</v>
      </c>
      <c r="J506" s="106">
        <f t="shared" si="99"/>
        <v>0</v>
      </c>
      <c r="K506" s="104">
        <f t="shared" si="99"/>
        <v>0</v>
      </c>
    </row>
    <row r="507" spans="1:11" ht="12.75">
      <c r="A507" s="215"/>
      <c r="B507" s="49" t="s">
        <v>44</v>
      </c>
      <c r="C507" s="109"/>
      <c r="D507" s="109"/>
      <c r="E507" s="112"/>
      <c r="F507" s="115"/>
      <c r="G507" s="115"/>
      <c r="H507" s="117"/>
      <c r="I507" s="115"/>
      <c r="J507" s="107"/>
      <c r="K507" s="105"/>
    </row>
    <row r="508" spans="1:11" ht="12.75">
      <c r="A508" s="215"/>
      <c r="B508" s="49" t="s">
        <v>16</v>
      </c>
      <c r="C508" s="109"/>
      <c r="D508" s="109"/>
      <c r="E508" s="112"/>
      <c r="F508" s="50">
        <v>425</v>
      </c>
      <c r="G508" s="50">
        <v>425</v>
      </c>
      <c r="H508" s="64">
        <v>0</v>
      </c>
      <c r="I508" s="54">
        <v>0</v>
      </c>
      <c r="J508" s="66">
        <v>0</v>
      </c>
      <c r="K508" s="67">
        <v>0</v>
      </c>
    </row>
    <row r="509" spans="1:11" ht="12.75">
      <c r="A509" s="215"/>
      <c r="B509" s="49" t="s">
        <v>17</v>
      </c>
      <c r="C509" s="109"/>
      <c r="D509" s="109"/>
      <c r="E509" s="112"/>
      <c r="F509" s="50">
        <v>0</v>
      </c>
      <c r="G509" s="50">
        <v>0</v>
      </c>
      <c r="H509" s="55">
        <v>0</v>
      </c>
      <c r="I509" s="50">
        <v>0</v>
      </c>
      <c r="J509" s="66"/>
      <c r="K509" s="67"/>
    </row>
    <row r="510" spans="1:11" ht="26.25" thickBot="1">
      <c r="A510" s="216"/>
      <c r="B510" s="51" t="s">
        <v>45</v>
      </c>
      <c r="C510" s="110"/>
      <c r="D510" s="110"/>
      <c r="E510" s="113"/>
      <c r="F510" s="52">
        <v>0</v>
      </c>
      <c r="G510" s="52">
        <v>0</v>
      </c>
      <c r="H510" s="56">
        <v>0</v>
      </c>
      <c r="I510" s="52">
        <v>0</v>
      </c>
      <c r="J510" s="88"/>
      <c r="K510" s="81"/>
    </row>
    <row r="511" spans="1:11" ht="12.75">
      <c r="A511" s="215">
        <v>35</v>
      </c>
      <c r="B511" s="213" t="s">
        <v>149</v>
      </c>
      <c r="C511" s="108"/>
      <c r="D511" s="108"/>
      <c r="E511" s="111"/>
      <c r="F511" s="114">
        <f aca="true" t="shared" si="100" ref="F511:K511">SUM(F513:F515)</f>
        <v>300</v>
      </c>
      <c r="G511" s="114">
        <f t="shared" si="100"/>
        <v>300</v>
      </c>
      <c r="H511" s="116">
        <f t="shared" si="100"/>
        <v>0</v>
      </c>
      <c r="I511" s="114">
        <f t="shared" si="100"/>
        <v>0</v>
      </c>
      <c r="J511" s="106">
        <f t="shared" si="100"/>
        <v>0</v>
      </c>
      <c r="K511" s="104">
        <f t="shared" si="100"/>
        <v>0</v>
      </c>
    </row>
    <row r="512" spans="1:11" ht="12.75">
      <c r="A512" s="215"/>
      <c r="B512" s="57" t="s">
        <v>44</v>
      </c>
      <c r="C512" s="109"/>
      <c r="D512" s="109"/>
      <c r="E512" s="112"/>
      <c r="F512" s="115"/>
      <c r="G512" s="115"/>
      <c r="H512" s="117"/>
      <c r="I512" s="115"/>
      <c r="J512" s="107"/>
      <c r="K512" s="105"/>
    </row>
    <row r="513" spans="1:11" ht="12.75">
      <c r="A513" s="215"/>
      <c r="B513" s="57" t="s">
        <v>16</v>
      </c>
      <c r="C513" s="109"/>
      <c r="D513" s="109"/>
      <c r="E513" s="112"/>
      <c r="F513" s="50">
        <v>300</v>
      </c>
      <c r="G513" s="50">
        <v>300</v>
      </c>
      <c r="H513" s="64">
        <v>0</v>
      </c>
      <c r="I513" s="54">
        <v>0</v>
      </c>
      <c r="J513" s="66">
        <v>0</v>
      </c>
      <c r="K513" s="67">
        <v>0</v>
      </c>
    </row>
    <row r="514" spans="1:11" ht="12.75">
      <c r="A514" s="215"/>
      <c r="B514" s="57" t="s">
        <v>17</v>
      </c>
      <c r="C514" s="109"/>
      <c r="D514" s="109"/>
      <c r="E514" s="112"/>
      <c r="F514" s="50">
        <v>0</v>
      </c>
      <c r="G514" s="50">
        <v>0</v>
      </c>
      <c r="H514" s="55">
        <v>0</v>
      </c>
      <c r="I514" s="50">
        <v>0</v>
      </c>
      <c r="J514" s="66"/>
      <c r="K514" s="67"/>
    </row>
    <row r="515" spans="1:11" ht="26.25" thickBot="1">
      <c r="A515" s="216"/>
      <c r="B515" s="58" t="s">
        <v>45</v>
      </c>
      <c r="C515" s="110"/>
      <c r="D515" s="110"/>
      <c r="E515" s="113"/>
      <c r="F515" s="52">
        <v>0</v>
      </c>
      <c r="G515" s="52">
        <v>0</v>
      </c>
      <c r="H515" s="56">
        <v>0</v>
      </c>
      <c r="I515" s="52">
        <v>0</v>
      </c>
      <c r="J515" s="88"/>
      <c r="K515" s="81"/>
    </row>
    <row r="516" spans="1:11" ht="12.75">
      <c r="A516" s="215">
        <v>36</v>
      </c>
      <c r="B516" s="213" t="s">
        <v>150</v>
      </c>
      <c r="C516" s="108"/>
      <c r="D516" s="108"/>
      <c r="E516" s="111"/>
      <c r="F516" s="114">
        <f aca="true" t="shared" si="101" ref="F516:K516">SUM(F518:F520)</f>
        <v>0</v>
      </c>
      <c r="G516" s="114">
        <f t="shared" si="101"/>
        <v>0</v>
      </c>
      <c r="H516" s="116">
        <f t="shared" si="101"/>
        <v>2890</v>
      </c>
      <c r="I516" s="114">
        <f t="shared" si="101"/>
        <v>2890</v>
      </c>
      <c r="J516" s="106">
        <f t="shared" si="101"/>
        <v>0</v>
      </c>
      <c r="K516" s="104">
        <f t="shared" si="101"/>
        <v>0</v>
      </c>
    </row>
    <row r="517" spans="1:11" ht="12.75">
      <c r="A517" s="215"/>
      <c r="B517" s="57" t="s">
        <v>44</v>
      </c>
      <c r="C517" s="109"/>
      <c r="D517" s="109"/>
      <c r="E517" s="112"/>
      <c r="F517" s="115"/>
      <c r="G517" s="115"/>
      <c r="H517" s="117"/>
      <c r="I517" s="115"/>
      <c r="J517" s="107"/>
      <c r="K517" s="105"/>
    </row>
    <row r="518" spans="1:11" ht="12.75">
      <c r="A518" s="215"/>
      <c r="B518" s="57" t="s">
        <v>16</v>
      </c>
      <c r="C518" s="109"/>
      <c r="D518" s="109"/>
      <c r="E518" s="112"/>
      <c r="F518" s="50">
        <v>0</v>
      </c>
      <c r="G518" s="50">
        <v>0</v>
      </c>
      <c r="H518" s="64">
        <v>2890</v>
      </c>
      <c r="I518" s="54">
        <v>2890</v>
      </c>
      <c r="J518" s="66">
        <v>0</v>
      </c>
      <c r="K518" s="67">
        <v>0</v>
      </c>
    </row>
    <row r="519" spans="1:11" ht="12.75">
      <c r="A519" s="215"/>
      <c r="B519" s="57" t="s">
        <v>17</v>
      </c>
      <c r="C519" s="109"/>
      <c r="D519" s="109"/>
      <c r="E519" s="112"/>
      <c r="F519" s="50">
        <v>0</v>
      </c>
      <c r="G519" s="50">
        <v>0</v>
      </c>
      <c r="H519" s="55">
        <v>0</v>
      </c>
      <c r="I519" s="50">
        <v>0</v>
      </c>
      <c r="J519" s="66"/>
      <c r="K519" s="67"/>
    </row>
    <row r="520" spans="1:11" ht="26.25" thickBot="1">
      <c r="A520" s="216"/>
      <c r="B520" s="58" t="s">
        <v>45</v>
      </c>
      <c r="C520" s="110"/>
      <c r="D520" s="110"/>
      <c r="E520" s="113"/>
      <c r="F520" s="52">
        <v>0</v>
      </c>
      <c r="G520" s="52">
        <v>0</v>
      </c>
      <c r="H520" s="56">
        <v>0</v>
      </c>
      <c r="I520" s="52">
        <v>0</v>
      </c>
      <c r="J520" s="88"/>
      <c r="K520" s="81"/>
    </row>
    <row r="521" spans="1:11" ht="12.75">
      <c r="A521" s="60"/>
      <c r="B521" s="60"/>
      <c r="C521" s="61"/>
      <c r="D521" s="61"/>
      <c r="E521" s="89"/>
      <c r="F521" s="62"/>
      <c r="G521" s="62"/>
      <c r="H521" s="62"/>
      <c r="I521" s="62"/>
      <c r="J521" s="90"/>
      <c r="K521" s="91"/>
    </row>
    <row r="522" spans="1:11" ht="12.75" hidden="1" outlineLevel="1">
      <c r="A522" s="226"/>
      <c r="B522" s="226" t="s">
        <v>151</v>
      </c>
      <c r="C522" s="227"/>
      <c r="D522" s="227"/>
      <c r="E522" s="228"/>
      <c r="F522" s="225">
        <f>F18+F28+F33+F73+F78+F83+F98+F118+F163+F178+F203+F298+F323+F408+F413+F418+F423+F428+F433+F438+F443+F448+F453+F458+F463+F468+F473+F478+F483+F488+F493+F498+F503+F508+F513</f>
        <v>116740</v>
      </c>
      <c r="G522" s="225"/>
      <c r="H522" s="225">
        <f>H18+H28+H33+H73+H78+H83+H98+H118+H163+H178+H203+H258+H298+H323+H408+H413+H418+H423+H428+H433+H438+H443+H448+H453+H458+H463+H468+H473+H478+H483+H488+H493+H498+H503+H508+H513+H518</f>
        <v>62745</v>
      </c>
      <c r="I522" s="225"/>
      <c r="J522" s="229"/>
      <c r="K522" s="230"/>
    </row>
    <row r="523" spans="5:11" ht="12.75" collapsed="1">
      <c r="E523" s="68"/>
      <c r="F523" s="92"/>
      <c r="G523" s="92"/>
      <c r="H523" s="92"/>
      <c r="I523" s="92"/>
      <c r="J523" s="92"/>
      <c r="K523" s="92"/>
    </row>
    <row r="524" spans="5:11" ht="12.75">
      <c r="E524" s="68"/>
      <c r="F524" s="68"/>
      <c r="G524" s="68"/>
      <c r="H524" s="68"/>
      <c r="I524" s="68"/>
      <c r="J524" s="68"/>
      <c r="K524" s="68"/>
    </row>
    <row r="525" spans="1:10" ht="15">
      <c r="A525" s="31" t="s">
        <v>61</v>
      </c>
      <c r="B525" s="32"/>
      <c r="C525" s="32"/>
      <c r="D525" s="32"/>
      <c r="E525" s="32"/>
      <c r="F525" s="38"/>
      <c r="G525" s="38"/>
      <c r="H525" s="38"/>
      <c r="I525" s="32"/>
      <c r="J525" s="32"/>
    </row>
    <row r="526" spans="1:10" ht="15">
      <c r="A526" s="165" t="s">
        <v>62</v>
      </c>
      <c r="B526" s="165"/>
      <c r="C526" s="165"/>
      <c r="D526" s="165"/>
      <c r="E526" s="165"/>
      <c r="F526" s="165"/>
      <c r="G526" s="165"/>
      <c r="H526" s="165"/>
      <c r="I526" s="165"/>
      <c r="J526" s="165"/>
    </row>
    <row r="527" spans="1:10" ht="15">
      <c r="A527" s="166" t="s">
        <v>63</v>
      </c>
      <c r="B527" s="166"/>
      <c r="C527" s="166"/>
      <c r="D527" s="166"/>
      <c r="E527" s="166"/>
      <c r="F527" s="166"/>
      <c r="G527" s="166"/>
      <c r="H527" s="166"/>
      <c r="I527" s="166"/>
      <c r="J527" s="166"/>
    </row>
    <row r="528" spans="1:10" ht="15">
      <c r="A528" s="31" t="s">
        <v>64</v>
      </c>
      <c r="B528" s="32"/>
      <c r="C528" s="32"/>
      <c r="D528" s="32"/>
      <c r="E528" s="32"/>
      <c r="F528" s="32"/>
      <c r="G528" s="32"/>
      <c r="H528" s="32"/>
      <c r="I528" s="32"/>
      <c r="J528" s="32"/>
    </row>
  </sheetData>
  <sheetProtection/>
  <mergeCells count="997">
    <mergeCell ref="C516:C520"/>
    <mergeCell ref="D516:D520"/>
    <mergeCell ref="E516:E520"/>
    <mergeCell ref="F516:F517"/>
    <mergeCell ref="G516:G517"/>
    <mergeCell ref="H516:H517"/>
    <mergeCell ref="I516:I517"/>
    <mergeCell ref="J516:J517"/>
    <mergeCell ref="K516:K517"/>
    <mergeCell ref="K506:K507"/>
    <mergeCell ref="C511:C515"/>
    <mergeCell ref="D511:D515"/>
    <mergeCell ref="E511:E515"/>
    <mergeCell ref="F511:F512"/>
    <mergeCell ref="G511:G512"/>
    <mergeCell ref="H511:H512"/>
    <mergeCell ref="I511:I512"/>
    <mergeCell ref="J511:J512"/>
    <mergeCell ref="K511:K512"/>
    <mergeCell ref="J501:J502"/>
    <mergeCell ref="K501:K502"/>
    <mergeCell ref="C506:C510"/>
    <mergeCell ref="D506:D510"/>
    <mergeCell ref="E506:E510"/>
    <mergeCell ref="F506:F507"/>
    <mergeCell ref="G506:G507"/>
    <mergeCell ref="H506:H507"/>
    <mergeCell ref="I506:I507"/>
    <mergeCell ref="J506:J507"/>
    <mergeCell ref="I496:I497"/>
    <mergeCell ref="J496:J497"/>
    <mergeCell ref="K496:K497"/>
    <mergeCell ref="C501:C505"/>
    <mergeCell ref="D501:D505"/>
    <mergeCell ref="E501:E505"/>
    <mergeCell ref="F501:F502"/>
    <mergeCell ref="G501:G502"/>
    <mergeCell ref="H501:H502"/>
    <mergeCell ref="I501:I502"/>
    <mergeCell ref="C496:C500"/>
    <mergeCell ref="D496:D500"/>
    <mergeCell ref="E496:E500"/>
    <mergeCell ref="F496:F497"/>
    <mergeCell ref="G496:G497"/>
    <mergeCell ref="H496:H497"/>
    <mergeCell ref="K486:K487"/>
    <mergeCell ref="C491:C495"/>
    <mergeCell ref="D491:D495"/>
    <mergeCell ref="E491:E495"/>
    <mergeCell ref="F491:F492"/>
    <mergeCell ref="G491:G492"/>
    <mergeCell ref="H491:H492"/>
    <mergeCell ref="I491:I492"/>
    <mergeCell ref="J491:J492"/>
    <mergeCell ref="K491:K492"/>
    <mergeCell ref="J481:J482"/>
    <mergeCell ref="K481:K482"/>
    <mergeCell ref="C486:C490"/>
    <mergeCell ref="D486:D490"/>
    <mergeCell ref="E486:E490"/>
    <mergeCell ref="F486:F487"/>
    <mergeCell ref="G486:G487"/>
    <mergeCell ref="H486:H487"/>
    <mergeCell ref="I486:I487"/>
    <mergeCell ref="J486:J487"/>
    <mergeCell ref="I476:I477"/>
    <mergeCell ref="J476:J477"/>
    <mergeCell ref="K476:K477"/>
    <mergeCell ref="C481:C485"/>
    <mergeCell ref="D481:D485"/>
    <mergeCell ref="E481:E485"/>
    <mergeCell ref="F481:F482"/>
    <mergeCell ref="G481:G482"/>
    <mergeCell ref="H481:H482"/>
    <mergeCell ref="I481:I482"/>
    <mergeCell ref="C476:C480"/>
    <mergeCell ref="D476:D480"/>
    <mergeCell ref="E476:E480"/>
    <mergeCell ref="F476:F477"/>
    <mergeCell ref="G476:G477"/>
    <mergeCell ref="H476:H477"/>
    <mergeCell ref="K466:K467"/>
    <mergeCell ref="C471:C475"/>
    <mergeCell ref="D471:D475"/>
    <mergeCell ref="E471:E475"/>
    <mergeCell ref="F471:F472"/>
    <mergeCell ref="G471:G472"/>
    <mergeCell ref="H471:H472"/>
    <mergeCell ref="I471:I472"/>
    <mergeCell ref="J471:J472"/>
    <mergeCell ref="K471:K472"/>
    <mergeCell ref="J461:J462"/>
    <mergeCell ref="K461:K462"/>
    <mergeCell ref="C466:C470"/>
    <mergeCell ref="D466:D470"/>
    <mergeCell ref="E466:E470"/>
    <mergeCell ref="F466:F467"/>
    <mergeCell ref="G466:G467"/>
    <mergeCell ref="H466:H467"/>
    <mergeCell ref="I466:I467"/>
    <mergeCell ref="J466:J467"/>
    <mergeCell ref="I456:I457"/>
    <mergeCell ref="J456:J457"/>
    <mergeCell ref="K456:K457"/>
    <mergeCell ref="C461:C465"/>
    <mergeCell ref="D461:D465"/>
    <mergeCell ref="E461:E465"/>
    <mergeCell ref="F461:F462"/>
    <mergeCell ref="G461:G462"/>
    <mergeCell ref="H461:H462"/>
    <mergeCell ref="I461:I462"/>
    <mergeCell ref="C456:C460"/>
    <mergeCell ref="D456:D460"/>
    <mergeCell ref="E456:E460"/>
    <mergeCell ref="F456:F457"/>
    <mergeCell ref="G456:G457"/>
    <mergeCell ref="H456:H457"/>
    <mergeCell ref="K446:K447"/>
    <mergeCell ref="C451:C455"/>
    <mergeCell ref="D451:D455"/>
    <mergeCell ref="E451:E455"/>
    <mergeCell ref="F451:F452"/>
    <mergeCell ref="G451:G452"/>
    <mergeCell ref="H451:H452"/>
    <mergeCell ref="I451:I452"/>
    <mergeCell ref="J451:J452"/>
    <mergeCell ref="K451:K452"/>
    <mergeCell ref="J441:J442"/>
    <mergeCell ref="K441:K442"/>
    <mergeCell ref="C446:C450"/>
    <mergeCell ref="D446:D450"/>
    <mergeCell ref="E446:E450"/>
    <mergeCell ref="F446:F447"/>
    <mergeCell ref="G446:G447"/>
    <mergeCell ref="H446:H447"/>
    <mergeCell ref="I446:I447"/>
    <mergeCell ref="J446:J447"/>
    <mergeCell ref="C441:C445"/>
    <mergeCell ref="D441:D445"/>
    <mergeCell ref="E441:E445"/>
    <mergeCell ref="F441:F442"/>
    <mergeCell ref="G441:G442"/>
    <mergeCell ref="H441:H442"/>
    <mergeCell ref="I441:I442"/>
    <mergeCell ref="A396:A397"/>
    <mergeCell ref="C396:C400"/>
    <mergeCell ref="D396:D400"/>
    <mergeCell ref="E396:E400"/>
    <mergeCell ref="F396:F397"/>
    <mergeCell ref="G396:G397"/>
    <mergeCell ref="J21:J22"/>
    <mergeCell ref="K21:K22"/>
    <mergeCell ref="H396:H397"/>
    <mergeCell ref="I396:I397"/>
    <mergeCell ref="J396:J397"/>
    <mergeCell ref="K396:K397"/>
    <mergeCell ref="J41:J42"/>
    <mergeCell ref="K41:K42"/>
    <mergeCell ref="I26:I27"/>
    <mergeCell ref="J31:J32"/>
    <mergeCell ref="I16:I17"/>
    <mergeCell ref="J16:J17"/>
    <mergeCell ref="K16:K17"/>
    <mergeCell ref="C21:C25"/>
    <mergeCell ref="D21:D25"/>
    <mergeCell ref="E21:E25"/>
    <mergeCell ref="F21:F22"/>
    <mergeCell ref="G21:G22"/>
    <mergeCell ref="H21:H22"/>
    <mergeCell ref="I21:I22"/>
    <mergeCell ref="C16:C20"/>
    <mergeCell ref="D16:D20"/>
    <mergeCell ref="E16:E20"/>
    <mergeCell ref="F16:F17"/>
    <mergeCell ref="G16:G17"/>
    <mergeCell ref="H16:H17"/>
    <mergeCell ref="C26:C30"/>
    <mergeCell ref="D26:D30"/>
    <mergeCell ref="E26:E30"/>
    <mergeCell ref="F26:F27"/>
    <mergeCell ref="G26:G27"/>
    <mergeCell ref="H26:H27"/>
    <mergeCell ref="K401:K402"/>
    <mergeCell ref="J26:J27"/>
    <mergeCell ref="K26:K27"/>
    <mergeCell ref="C41:C45"/>
    <mergeCell ref="D41:D45"/>
    <mergeCell ref="E41:E45"/>
    <mergeCell ref="F41:F42"/>
    <mergeCell ref="G41:G42"/>
    <mergeCell ref="H41:H42"/>
    <mergeCell ref="I41:I42"/>
    <mergeCell ref="K31:K32"/>
    <mergeCell ref="C401:C405"/>
    <mergeCell ref="D401:D405"/>
    <mergeCell ref="E401:E405"/>
    <mergeCell ref="F401:F402"/>
    <mergeCell ref="G401:G402"/>
    <mergeCell ref="H401:H402"/>
    <mergeCell ref="I401:I402"/>
    <mergeCell ref="J401:J402"/>
    <mergeCell ref="I36:I37"/>
    <mergeCell ref="J36:J37"/>
    <mergeCell ref="K36:K37"/>
    <mergeCell ref="C31:C35"/>
    <mergeCell ref="D31:D35"/>
    <mergeCell ref="E31:E35"/>
    <mergeCell ref="F31:F32"/>
    <mergeCell ref="G31:G32"/>
    <mergeCell ref="H31:H32"/>
    <mergeCell ref="I31:I32"/>
    <mergeCell ref="C36:C40"/>
    <mergeCell ref="D36:D40"/>
    <mergeCell ref="E36:E40"/>
    <mergeCell ref="F36:F37"/>
    <mergeCell ref="G36:G37"/>
    <mergeCell ref="H36:H37"/>
    <mergeCell ref="I91:I92"/>
    <mergeCell ref="H61:H62"/>
    <mergeCell ref="I61:I62"/>
    <mergeCell ref="F51:F52"/>
    <mergeCell ref="G51:G52"/>
    <mergeCell ref="J91:J92"/>
    <mergeCell ref="K91:K92"/>
    <mergeCell ref="C91:C95"/>
    <mergeCell ref="D91:D95"/>
    <mergeCell ref="E91:E95"/>
    <mergeCell ref="F91:F92"/>
    <mergeCell ref="G91:G92"/>
    <mergeCell ref="H91:H92"/>
    <mergeCell ref="K81:K82"/>
    <mergeCell ref="C86:C90"/>
    <mergeCell ref="D86:D90"/>
    <mergeCell ref="E86:E90"/>
    <mergeCell ref="F86:F87"/>
    <mergeCell ref="G86:G87"/>
    <mergeCell ref="H86:H87"/>
    <mergeCell ref="I86:I87"/>
    <mergeCell ref="J86:J87"/>
    <mergeCell ref="K86:K87"/>
    <mergeCell ref="J76:J77"/>
    <mergeCell ref="K76:K77"/>
    <mergeCell ref="C81:C85"/>
    <mergeCell ref="D81:D85"/>
    <mergeCell ref="E81:E85"/>
    <mergeCell ref="F81:F82"/>
    <mergeCell ref="G81:G82"/>
    <mergeCell ref="H81:H82"/>
    <mergeCell ref="I81:I82"/>
    <mergeCell ref="J81:J82"/>
    <mergeCell ref="J146:J147"/>
    <mergeCell ref="K146:K147"/>
    <mergeCell ref="A76:A77"/>
    <mergeCell ref="C76:C80"/>
    <mergeCell ref="D76:D80"/>
    <mergeCell ref="E76:E80"/>
    <mergeCell ref="F76:F77"/>
    <mergeCell ref="G76:G77"/>
    <mergeCell ref="H76:H77"/>
    <mergeCell ref="I76:I77"/>
    <mergeCell ref="A146:A147"/>
    <mergeCell ref="C146:C150"/>
    <mergeCell ref="D146:D150"/>
    <mergeCell ref="E146:E150"/>
    <mergeCell ref="F146:F147"/>
    <mergeCell ref="G146:G147"/>
    <mergeCell ref="H146:H147"/>
    <mergeCell ref="I146:I147"/>
    <mergeCell ref="J291:J292"/>
    <mergeCell ref="K291:K292"/>
    <mergeCell ref="J286:J287"/>
    <mergeCell ref="K286:K287"/>
    <mergeCell ref="H291:H292"/>
    <mergeCell ref="I291:I292"/>
    <mergeCell ref="J281:J282"/>
    <mergeCell ref="K281:K282"/>
    <mergeCell ref="A291:A292"/>
    <mergeCell ref="C291:C295"/>
    <mergeCell ref="D291:D295"/>
    <mergeCell ref="E291:E295"/>
    <mergeCell ref="F291:F292"/>
    <mergeCell ref="G291:G292"/>
    <mergeCell ref="A286:A287"/>
    <mergeCell ref="C286:C290"/>
    <mergeCell ref="D286:D290"/>
    <mergeCell ref="E286:E290"/>
    <mergeCell ref="F286:F287"/>
    <mergeCell ref="G286:G287"/>
    <mergeCell ref="H286:H287"/>
    <mergeCell ref="I286:I287"/>
    <mergeCell ref="J276:J277"/>
    <mergeCell ref="K276:K277"/>
    <mergeCell ref="A281:A282"/>
    <mergeCell ref="C281:C285"/>
    <mergeCell ref="D281:D285"/>
    <mergeCell ref="E281:E285"/>
    <mergeCell ref="F281:F282"/>
    <mergeCell ref="G281:G282"/>
    <mergeCell ref="A276:A277"/>
    <mergeCell ref="C276:C280"/>
    <mergeCell ref="D276:D280"/>
    <mergeCell ref="E276:E280"/>
    <mergeCell ref="F276:F277"/>
    <mergeCell ref="G276:G277"/>
    <mergeCell ref="H276:H277"/>
    <mergeCell ref="I276:I277"/>
    <mergeCell ref="J271:J272"/>
    <mergeCell ref="K271:K272"/>
    <mergeCell ref="H281:H282"/>
    <mergeCell ref="I281:I282"/>
    <mergeCell ref="J266:J267"/>
    <mergeCell ref="K266:K267"/>
    <mergeCell ref="A271:A272"/>
    <mergeCell ref="C271:C275"/>
    <mergeCell ref="D271:D275"/>
    <mergeCell ref="E271:E275"/>
    <mergeCell ref="F271:F272"/>
    <mergeCell ref="G271:G272"/>
    <mergeCell ref="H271:H272"/>
    <mergeCell ref="I271:I272"/>
    <mergeCell ref="J261:J262"/>
    <mergeCell ref="K261:K262"/>
    <mergeCell ref="A266:A267"/>
    <mergeCell ref="C266:C270"/>
    <mergeCell ref="D266:D270"/>
    <mergeCell ref="E266:E270"/>
    <mergeCell ref="F266:F267"/>
    <mergeCell ref="G266:G267"/>
    <mergeCell ref="H266:H267"/>
    <mergeCell ref="I266:I267"/>
    <mergeCell ref="J256:J257"/>
    <mergeCell ref="K256:K257"/>
    <mergeCell ref="A261:A262"/>
    <mergeCell ref="C261:C265"/>
    <mergeCell ref="D261:D265"/>
    <mergeCell ref="E261:E265"/>
    <mergeCell ref="F261:F262"/>
    <mergeCell ref="G261:G262"/>
    <mergeCell ref="H261:H262"/>
    <mergeCell ref="I261:I262"/>
    <mergeCell ref="J251:J252"/>
    <mergeCell ref="K251:K252"/>
    <mergeCell ref="A256:A257"/>
    <mergeCell ref="C256:C260"/>
    <mergeCell ref="D256:D260"/>
    <mergeCell ref="E256:E260"/>
    <mergeCell ref="F256:F257"/>
    <mergeCell ref="G256:G257"/>
    <mergeCell ref="H256:H257"/>
    <mergeCell ref="I256:I257"/>
    <mergeCell ref="J246:J247"/>
    <mergeCell ref="K246:K247"/>
    <mergeCell ref="A251:A252"/>
    <mergeCell ref="C251:C255"/>
    <mergeCell ref="D251:D255"/>
    <mergeCell ref="E251:E255"/>
    <mergeCell ref="F251:F252"/>
    <mergeCell ref="G251:G252"/>
    <mergeCell ref="H251:H252"/>
    <mergeCell ref="I251:I252"/>
    <mergeCell ref="J241:J242"/>
    <mergeCell ref="K241:K242"/>
    <mergeCell ref="A246:A247"/>
    <mergeCell ref="C246:C250"/>
    <mergeCell ref="D246:D250"/>
    <mergeCell ref="E246:E250"/>
    <mergeCell ref="F246:F247"/>
    <mergeCell ref="G246:G247"/>
    <mergeCell ref="H246:H247"/>
    <mergeCell ref="I246:I247"/>
    <mergeCell ref="J236:J237"/>
    <mergeCell ref="K236:K237"/>
    <mergeCell ref="A241:A242"/>
    <mergeCell ref="C241:C245"/>
    <mergeCell ref="D241:D245"/>
    <mergeCell ref="E241:E245"/>
    <mergeCell ref="F241:F242"/>
    <mergeCell ref="G241:G242"/>
    <mergeCell ref="H241:H242"/>
    <mergeCell ref="I241:I242"/>
    <mergeCell ref="J231:J232"/>
    <mergeCell ref="K231:K232"/>
    <mergeCell ref="A236:A237"/>
    <mergeCell ref="C236:C240"/>
    <mergeCell ref="D236:D240"/>
    <mergeCell ref="E236:E240"/>
    <mergeCell ref="F236:F237"/>
    <mergeCell ref="G236:G237"/>
    <mergeCell ref="H236:H237"/>
    <mergeCell ref="I236:I237"/>
    <mergeCell ref="J226:J227"/>
    <mergeCell ref="K226:K227"/>
    <mergeCell ref="A231:A232"/>
    <mergeCell ref="C231:C235"/>
    <mergeCell ref="D231:D235"/>
    <mergeCell ref="E231:E235"/>
    <mergeCell ref="F231:F232"/>
    <mergeCell ref="G231:G232"/>
    <mergeCell ref="H231:H232"/>
    <mergeCell ref="I231:I232"/>
    <mergeCell ref="J221:J222"/>
    <mergeCell ref="K221:K222"/>
    <mergeCell ref="A226:A227"/>
    <mergeCell ref="C226:C230"/>
    <mergeCell ref="D226:D230"/>
    <mergeCell ref="E226:E230"/>
    <mergeCell ref="F226:F227"/>
    <mergeCell ref="G226:G227"/>
    <mergeCell ref="H226:H227"/>
    <mergeCell ref="I226:I227"/>
    <mergeCell ref="J216:J217"/>
    <mergeCell ref="K216:K217"/>
    <mergeCell ref="A221:A222"/>
    <mergeCell ref="C221:C225"/>
    <mergeCell ref="D221:D225"/>
    <mergeCell ref="E221:E225"/>
    <mergeCell ref="F221:F222"/>
    <mergeCell ref="G221:G222"/>
    <mergeCell ref="H221:H222"/>
    <mergeCell ref="I221:I222"/>
    <mergeCell ref="J211:J212"/>
    <mergeCell ref="K211:K212"/>
    <mergeCell ref="A216:A217"/>
    <mergeCell ref="C216:C220"/>
    <mergeCell ref="D216:D220"/>
    <mergeCell ref="E216:E220"/>
    <mergeCell ref="F216:F217"/>
    <mergeCell ref="G216:G217"/>
    <mergeCell ref="H216:H217"/>
    <mergeCell ref="I216:I217"/>
    <mergeCell ref="J206:J207"/>
    <mergeCell ref="K206:K207"/>
    <mergeCell ref="A211:A212"/>
    <mergeCell ref="C211:C215"/>
    <mergeCell ref="D211:D215"/>
    <mergeCell ref="E211:E215"/>
    <mergeCell ref="F211:F212"/>
    <mergeCell ref="G211:G212"/>
    <mergeCell ref="H211:H212"/>
    <mergeCell ref="I211:I212"/>
    <mergeCell ref="J201:J202"/>
    <mergeCell ref="K201:K202"/>
    <mergeCell ref="A206:A207"/>
    <mergeCell ref="C206:C210"/>
    <mergeCell ref="D206:D210"/>
    <mergeCell ref="E206:E210"/>
    <mergeCell ref="F206:F207"/>
    <mergeCell ref="G206:G207"/>
    <mergeCell ref="H206:H207"/>
    <mergeCell ref="I206:I207"/>
    <mergeCell ref="J196:J197"/>
    <mergeCell ref="K196:K197"/>
    <mergeCell ref="C201:C205"/>
    <mergeCell ref="D201:D205"/>
    <mergeCell ref="E201:E205"/>
    <mergeCell ref="F201:F202"/>
    <mergeCell ref="G201:G202"/>
    <mergeCell ref="H201:H202"/>
    <mergeCell ref="I201:I202"/>
    <mergeCell ref="J191:J192"/>
    <mergeCell ref="K191:K192"/>
    <mergeCell ref="A196:A197"/>
    <mergeCell ref="C196:C200"/>
    <mergeCell ref="D196:D200"/>
    <mergeCell ref="E196:E200"/>
    <mergeCell ref="F196:F197"/>
    <mergeCell ref="G196:G197"/>
    <mergeCell ref="H196:H197"/>
    <mergeCell ref="I196:I197"/>
    <mergeCell ref="J186:J187"/>
    <mergeCell ref="K186:K187"/>
    <mergeCell ref="A191:A192"/>
    <mergeCell ref="C191:C195"/>
    <mergeCell ref="D191:D195"/>
    <mergeCell ref="E191:E195"/>
    <mergeCell ref="F191:F192"/>
    <mergeCell ref="G191:G192"/>
    <mergeCell ref="H191:H192"/>
    <mergeCell ref="I191:I192"/>
    <mergeCell ref="J181:J182"/>
    <mergeCell ref="K181:K182"/>
    <mergeCell ref="A186:A187"/>
    <mergeCell ref="C186:C190"/>
    <mergeCell ref="D186:D190"/>
    <mergeCell ref="E186:E190"/>
    <mergeCell ref="F186:F187"/>
    <mergeCell ref="G186:G187"/>
    <mergeCell ref="H186:H187"/>
    <mergeCell ref="I186:I187"/>
    <mergeCell ref="J176:J177"/>
    <mergeCell ref="K176:K177"/>
    <mergeCell ref="A181:A182"/>
    <mergeCell ref="C181:C185"/>
    <mergeCell ref="D181:D185"/>
    <mergeCell ref="E181:E185"/>
    <mergeCell ref="F181:F182"/>
    <mergeCell ref="G181:G182"/>
    <mergeCell ref="H181:H182"/>
    <mergeCell ref="I181:I182"/>
    <mergeCell ref="J171:J172"/>
    <mergeCell ref="K171:K172"/>
    <mergeCell ref="C176:C180"/>
    <mergeCell ref="D176:D180"/>
    <mergeCell ref="E176:E180"/>
    <mergeCell ref="F176:F177"/>
    <mergeCell ref="G176:G177"/>
    <mergeCell ref="H176:H177"/>
    <mergeCell ref="I176:I177"/>
    <mergeCell ref="J166:J167"/>
    <mergeCell ref="K166:K167"/>
    <mergeCell ref="A171:A172"/>
    <mergeCell ref="C171:C175"/>
    <mergeCell ref="D171:D175"/>
    <mergeCell ref="E171:E175"/>
    <mergeCell ref="F171:F172"/>
    <mergeCell ref="G171:G172"/>
    <mergeCell ref="H171:H172"/>
    <mergeCell ref="I171:I172"/>
    <mergeCell ref="J161:J162"/>
    <mergeCell ref="K161:K162"/>
    <mergeCell ref="A166:A167"/>
    <mergeCell ref="C166:C170"/>
    <mergeCell ref="D166:D170"/>
    <mergeCell ref="E166:E170"/>
    <mergeCell ref="F166:F167"/>
    <mergeCell ref="G166:G167"/>
    <mergeCell ref="H166:H167"/>
    <mergeCell ref="I166:I167"/>
    <mergeCell ref="J156:J157"/>
    <mergeCell ref="K156:K157"/>
    <mergeCell ref="C161:C165"/>
    <mergeCell ref="D161:D165"/>
    <mergeCell ref="E161:E165"/>
    <mergeCell ref="F161:F162"/>
    <mergeCell ref="G161:G162"/>
    <mergeCell ref="H161:H162"/>
    <mergeCell ref="I161:I162"/>
    <mergeCell ref="A526:J526"/>
    <mergeCell ref="A527:J527"/>
    <mergeCell ref="A156:A157"/>
    <mergeCell ref="C156:C160"/>
    <mergeCell ref="D156:D160"/>
    <mergeCell ref="E156:E160"/>
    <mergeCell ref="F156:F157"/>
    <mergeCell ref="G156:G157"/>
    <mergeCell ref="H156:H157"/>
    <mergeCell ref="I156:I157"/>
    <mergeCell ref="H151:H152"/>
    <mergeCell ref="I151:I152"/>
    <mergeCell ref="J151:J152"/>
    <mergeCell ref="K151:K152"/>
    <mergeCell ref="A151:A152"/>
    <mergeCell ref="C151:C155"/>
    <mergeCell ref="D151:D155"/>
    <mergeCell ref="E151:E155"/>
    <mergeCell ref="F151:F152"/>
    <mergeCell ref="G151:G152"/>
    <mergeCell ref="H141:H142"/>
    <mergeCell ref="I141:I142"/>
    <mergeCell ref="J141:J142"/>
    <mergeCell ref="K141:K142"/>
    <mergeCell ref="H136:H137"/>
    <mergeCell ref="I136:I137"/>
    <mergeCell ref="J136:J137"/>
    <mergeCell ref="K136:K137"/>
    <mergeCell ref="A141:A142"/>
    <mergeCell ref="C141:C145"/>
    <mergeCell ref="D141:D145"/>
    <mergeCell ref="E141:E145"/>
    <mergeCell ref="F141:F142"/>
    <mergeCell ref="G141:G142"/>
    <mergeCell ref="H131:H132"/>
    <mergeCell ref="I131:I132"/>
    <mergeCell ref="J131:J132"/>
    <mergeCell ref="K131:K132"/>
    <mergeCell ref="A136:A137"/>
    <mergeCell ref="C136:C140"/>
    <mergeCell ref="D136:D140"/>
    <mergeCell ref="E136:E140"/>
    <mergeCell ref="F136:F137"/>
    <mergeCell ref="G136:G137"/>
    <mergeCell ref="H126:H127"/>
    <mergeCell ref="I126:I127"/>
    <mergeCell ref="J126:J127"/>
    <mergeCell ref="K126:K127"/>
    <mergeCell ref="A131:A132"/>
    <mergeCell ref="C131:C135"/>
    <mergeCell ref="D131:D135"/>
    <mergeCell ref="E131:E135"/>
    <mergeCell ref="F131:F132"/>
    <mergeCell ref="G131:G132"/>
    <mergeCell ref="H121:H122"/>
    <mergeCell ref="I121:I122"/>
    <mergeCell ref="J121:J122"/>
    <mergeCell ref="K121:K122"/>
    <mergeCell ref="A126:A127"/>
    <mergeCell ref="C126:C130"/>
    <mergeCell ref="D126:D130"/>
    <mergeCell ref="E126:E130"/>
    <mergeCell ref="F126:F127"/>
    <mergeCell ref="G126:G127"/>
    <mergeCell ref="H116:H117"/>
    <mergeCell ref="I116:I117"/>
    <mergeCell ref="J116:J117"/>
    <mergeCell ref="K116:K117"/>
    <mergeCell ref="A121:A122"/>
    <mergeCell ref="C121:C125"/>
    <mergeCell ref="D121:D125"/>
    <mergeCell ref="E121:E125"/>
    <mergeCell ref="F121:F122"/>
    <mergeCell ref="G121:G122"/>
    <mergeCell ref="H111:H112"/>
    <mergeCell ref="I111:I112"/>
    <mergeCell ref="J111:J112"/>
    <mergeCell ref="K111:K112"/>
    <mergeCell ref="C116:C120"/>
    <mergeCell ref="D116:D120"/>
    <mergeCell ref="E116:E120"/>
    <mergeCell ref="F116:F117"/>
    <mergeCell ref="G116:G117"/>
    <mergeCell ref="H106:H107"/>
    <mergeCell ref="I106:I107"/>
    <mergeCell ref="J106:J107"/>
    <mergeCell ref="K106:K107"/>
    <mergeCell ref="A111:A112"/>
    <mergeCell ref="C111:C115"/>
    <mergeCell ref="D111:D115"/>
    <mergeCell ref="E111:E115"/>
    <mergeCell ref="F111:F112"/>
    <mergeCell ref="G111:G112"/>
    <mergeCell ref="H101:H102"/>
    <mergeCell ref="I101:I102"/>
    <mergeCell ref="J101:J102"/>
    <mergeCell ref="K101:K102"/>
    <mergeCell ref="A106:A107"/>
    <mergeCell ref="C106:C110"/>
    <mergeCell ref="D106:D110"/>
    <mergeCell ref="E106:E110"/>
    <mergeCell ref="F106:F107"/>
    <mergeCell ref="G106:G107"/>
    <mergeCell ref="H96:H97"/>
    <mergeCell ref="I96:I97"/>
    <mergeCell ref="J96:J97"/>
    <mergeCell ref="K96:K97"/>
    <mergeCell ref="A101:A102"/>
    <mergeCell ref="C101:C105"/>
    <mergeCell ref="D101:D105"/>
    <mergeCell ref="E101:E105"/>
    <mergeCell ref="F101:F102"/>
    <mergeCell ref="G101:G102"/>
    <mergeCell ref="C96:C100"/>
    <mergeCell ref="D96:D100"/>
    <mergeCell ref="E96:E100"/>
    <mergeCell ref="F96:F97"/>
    <mergeCell ref="G96:G97"/>
    <mergeCell ref="A71:A72"/>
    <mergeCell ref="C71:C75"/>
    <mergeCell ref="D71:D75"/>
    <mergeCell ref="E71:E75"/>
    <mergeCell ref="F71:F72"/>
    <mergeCell ref="G71:G72"/>
    <mergeCell ref="K61:K62"/>
    <mergeCell ref="A61:A62"/>
    <mergeCell ref="C61:C65"/>
    <mergeCell ref="D61:D65"/>
    <mergeCell ref="E61:E65"/>
    <mergeCell ref="F61:F62"/>
    <mergeCell ref="G61:G62"/>
    <mergeCell ref="C56:C60"/>
    <mergeCell ref="D56:D60"/>
    <mergeCell ref="E56:E60"/>
    <mergeCell ref="F56:F57"/>
    <mergeCell ref="G56:G57"/>
    <mergeCell ref="J61:J62"/>
    <mergeCell ref="J6:K7"/>
    <mergeCell ref="C7:C9"/>
    <mergeCell ref="D7:D9"/>
    <mergeCell ref="F7:G7"/>
    <mergeCell ref="H7:I7"/>
    <mergeCell ref="F8:F9"/>
    <mergeCell ref="G11:G12"/>
    <mergeCell ref="H11:H12"/>
    <mergeCell ref="A6:A9"/>
    <mergeCell ref="B6:B9"/>
    <mergeCell ref="C6:D6"/>
    <mergeCell ref="F6:I6"/>
    <mergeCell ref="E11:E15"/>
    <mergeCell ref="A11:A12"/>
    <mergeCell ref="B3:J3"/>
    <mergeCell ref="C11:C15"/>
    <mergeCell ref="D11:D15"/>
    <mergeCell ref="C46:C50"/>
    <mergeCell ref="D46:D50"/>
    <mergeCell ref="I11:I12"/>
    <mergeCell ref="J11:J12"/>
    <mergeCell ref="F46:F47"/>
    <mergeCell ref="G46:G47"/>
    <mergeCell ref="H46:H47"/>
    <mergeCell ref="I46:I47"/>
    <mergeCell ref="J46:J47"/>
    <mergeCell ref="K46:K47"/>
    <mergeCell ref="E6:E9"/>
    <mergeCell ref="K11:K12"/>
    <mergeCell ref="H8:H9"/>
    <mergeCell ref="J8:J9"/>
    <mergeCell ref="K8:K9"/>
    <mergeCell ref="E46:E50"/>
    <mergeCell ref="F11:F12"/>
    <mergeCell ref="A51:A52"/>
    <mergeCell ref="C51:C55"/>
    <mergeCell ref="D51:D55"/>
    <mergeCell ref="E51:E55"/>
    <mergeCell ref="A46:A47"/>
    <mergeCell ref="A66:A67"/>
    <mergeCell ref="C66:C70"/>
    <mergeCell ref="D66:D70"/>
    <mergeCell ref="E66:E70"/>
    <mergeCell ref="A56:A57"/>
    <mergeCell ref="F66:F67"/>
    <mergeCell ref="G66:G67"/>
    <mergeCell ref="H51:H52"/>
    <mergeCell ref="I51:I52"/>
    <mergeCell ref="J51:J52"/>
    <mergeCell ref="K51:K52"/>
    <mergeCell ref="H56:H57"/>
    <mergeCell ref="I56:I57"/>
    <mergeCell ref="J56:J57"/>
    <mergeCell ref="K56:K57"/>
    <mergeCell ref="H66:H67"/>
    <mergeCell ref="I66:I67"/>
    <mergeCell ref="J66:J67"/>
    <mergeCell ref="K66:K67"/>
    <mergeCell ref="H71:H72"/>
    <mergeCell ref="I71:I72"/>
    <mergeCell ref="J71:J72"/>
    <mergeCell ref="K71:K72"/>
    <mergeCell ref="C296:C300"/>
    <mergeCell ref="D296:D300"/>
    <mergeCell ref="E296:E300"/>
    <mergeCell ref="F296:F297"/>
    <mergeCell ref="G296:G297"/>
    <mergeCell ref="H296:H297"/>
    <mergeCell ref="I296:I297"/>
    <mergeCell ref="J296:J297"/>
    <mergeCell ref="K296:K297"/>
    <mergeCell ref="A301:A302"/>
    <mergeCell ref="C301:C305"/>
    <mergeCell ref="D301:D305"/>
    <mergeCell ref="E301:E305"/>
    <mergeCell ref="F301:F302"/>
    <mergeCell ref="G301:G302"/>
    <mergeCell ref="H301:H302"/>
    <mergeCell ref="I301:I302"/>
    <mergeCell ref="J301:J302"/>
    <mergeCell ref="K301:K302"/>
    <mergeCell ref="A306:A307"/>
    <mergeCell ref="C306:C310"/>
    <mergeCell ref="D306:D310"/>
    <mergeCell ref="E306:E310"/>
    <mergeCell ref="F306:F307"/>
    <mergeCell ref="G306:G307"/>
    <mergeCell ref="H306:H307"/>
    <mergeCell ref="I306:I307"/>
    <mergeCell ref="J306:J307"/>
    <mergeCell ref="K306:K307"/>
    <mergeCell ref="A311:A312"/>
    <mergeCell ref="C311:C315"/>
    <mergeCell ref="D311:D315"/>
    <mergeCell ref="E311:E315"/>
    <mergeCell ref="F311:F312"/>
    <mergeCell ref="G311:G312"/>
    <mergeCell ref="H311:H312"/>
    <mergeCell ref="I311:I312"/>
    <mergeCell ref="J311:J312"/>
    <mergeCell ref="K311:K312"/>
    <mergeCell ref="A316:A317"/>
    <mergeCell ref="C316:C320"/>
    <mergeCell ref="D316:D320"/>
    <mergeCell ref="E316:E320"/>
    <mergeCell ref="F316:F317"/>
    <mergeCell ref="G316:G317"/>
    <mergeCell ref="H316:H317"/>
    <mergeCell ref="I316:I317"/>
    <mergeCell ref="J316:J317"/>
    <mergeCell ref="K316:K317"/>
    <mergeCell ref="C321:C325"/>
    <mergeCell ref="D321:D325"/>
    <mergeCell ref="E321:E325"/>
    <mergeCell ref="F321:F322"/>
    <mergeCell ref="G321:G322"/>
    <mergeCell ref="H321:H322"/>
    <mergeCell ref="I321:I322"/>
    <mergeCell ref="J321:J322"/>
    <mergeCell ref="K321:K322"/>
    <mergeCell ref="A326:A327"/>
    <mergeCell ref="C326:C330"/>
    <mergeCell ref="D326:D330"/>
    <mergeCell ref="E326:E330"/>
    <mergeCell ref="F326:F327"/>
    <mergeCell ref="G326:G327"/>
    <mergeCell ref="H326:H327"/>
    <mergeCell ref="I326:I327"/>
    <mergeCell ref="J326:J327"/>
    <mergeCell ref="K326:K327"/>
    <mergeCell ref="A331:A332"/>
    <mergeCell ref="C331:C335"/>
    <mergeCell ref="D331:D335"/>
    <mergeCell ref="E331:E335"/>
    <mergeCell ref="F331:F332"/>
    <mergeCell ref="G331:G332"/>
    <mergeCell ref="H331:H332"/>
    <mergeCell ref="I331:I332"/>
    <mergeCell ref="J331:J332"/>
    <mergeCell ref="K331:K332"/>
    <mergeCell ref="A336:A337"/>
    <mergeCell ref="C336:C340"/>
    <mergeCell ref="D336:D340"/>
    <mergeCell ref="E336:E340"/>
    <mergeCell ref="F336:F337"/>
    <mergeCell ref="G336:G337"/>
    <mergeCell ref="H336:H337"/>
    <mergeCell ref="I336:I337"/>
    <mergeCell ref="J336:J337"/>
    <mergeCell ref="K336:K337"/>
    <mergeCell ref="A341:A342"/>
    <mergeCell ref="C341:C345"/>
    <mergeCell ref="D341:D345"/>
    <mergeCell ref="E341:E345"/>
    <mergeCell ref="F341:F342"/>
    <mergeCell ref="G341:G342"/>
    <mergeCell ref="H341:H342"/>
    <mergeCell ref="I341:I342"/>
    <mergeCell ref="J341:J342"/>
    <mergeCell ref="K341:K342"/>
    <mergeCell ref="A346:A347"/>
    <mergeCell ref="C346:C350"/>
    <mergeCell ref="D346:D350"/>
    <mergeCell ref="E346:E350"/>
    <mergeCell ref="F346:F347"/>
    <mergeCell ref="G346:G347"/>
    <mergeCell ref="H346:H347"/>
    <mergeCell ref="I346:I347"/>
    <mergeCell ref="J346:J347"/>
    <mergeCell ref="K346:K347"/>
    <mergeCell ref="H361:H362"/>
    <mergeCell ref="I361:I362"/>
    <mergeCell ref="J361:J362"/>
    <mergeCell ref="K361:K362"/>
    <mergeCell ref="H351:H352"/>
    <mergeCell ref="I351:I352"/>
    <mergeCell ref="A351:A352"/>
    <mergeCell ref="C351:C355"/>
    <mergeCell ref="D351:D355"/>
    <mergeCell ref="E351:E355"/>
    <mergeCell ref="F351:F352"/>
    <mergeCell ref="G351:G352"/>
    <mergeCell ref="J351:J352"/>
    <mergeCell ref="K351:K352"/>
    <mergeCell ref="A356:A357"/>
    <mergeCell ref="C356:C360"/>
    <mergeCell ref="D356:D360"/>
    <mergeCell ref="E356:E360"/>
    <mergeCell ref="F356:F357"/>
    <mergeCell ref="G356:G357"/>
    <mergeCell ref="H356:H357"/>
    <mergeCell ref="I356:I357"/>
    <mergeCell ref="J356:J357"/>
    <mergeCell ref="K356:K357"/>
    <mergeCell ref="A361:A362"/>
    <mergeCell ref="C361:C365"/>
    <mergeCell ref="D361:D365"/>
    <mergeCell ref="E361:E365"/>
    <mergeCell ref="F361:F362"/>
    <mergeCell ref="G361:G362"/>
    <mergeCell ref="A366:A367"/>
    <mergeCell ref="C366:C370"/>
    <mergeCell ref="D366:D370"/>
    <mergeCell ref="E366:E370"/>
    <mergeCell ref="F366:F367"/>
    <mergeCell ref="G366:G367"/>
    <mergeCell ref="H366:H367"/>
    <mergeCell ref="I366:I367"/>
    <mergeCell ref="J366:J367"/>
    <mergeCell ref="K366:K367"/>
    <mergeCell ref="A371:A372"/>
    <mergeCell ref="C371:C375"/>
    <mergeCell ref="D371:D375"/>
    <mergeCell ref="E371:E375"/>
    <mergeCell ref="F371:F372"/>
    <mergeCell ref="G371:G372"/>
    <mergeCell ref="H371:H372"/>
    <mergeCell ref="I371:I372"/>
    <mergeCell ref="J371:J372"/>
    <mergeCell ref="K371:K372"/>
    <mergeCell ref="A376:A377"/>
    <mergeCell ref="C376:C380"/>
    <mergeCell ref="D376:D380"/>
    <mergeCell ref="E376:E380"/>
    <mergeCell ref="F376:F377"/>
    <mergeCell ref="G376:G377"/>
    <mergeCell ref="H376:H377"/>
    <mergeCell ref="I376:I377"/>
    <mergeCell ref="J376:J377"/>
    <mergeCell ref="K376:K377"/>
    <mergeCell ref="A381:A382"/>
    <mergeCell ref="C381:C385"/>
    <mergeCell ref="D381:D385"/>
    <mergeCell ref="E381:E385"/>
    <mergeCell ref="F381:F382"/>
    <mergeCell ref="G381:G382"/>
    <mergeCell ref="H381:H382"/>
    <mergeCell ref="I381:I382"/>
    <mergeCell ref="J381:J382"/>
    <mergeCell ref="K381:K382"/>
    <mergeCell ref="A386:A387"/>
    <mergeCell ref="C386:C390"/>
    <mergeCell ref="D386:D390"/>
    <mergeCell ref="E386:E390"/>
    <mergeCell ref="F386:F387"/>
    <mergeCell ref="G386:G387"/>
    <mergeCell ref="A391:A392"/>
    <mergeCell ref="C391:C395"/>
    <mergeCell ref="D391:D395"/>
    <mergeCell ref="E391:E395"/>
    <mergeCell ref="F391:F392"/>
    <mergeCell ref="G391:G392"/>
    <mergeCell ref="H391:H392"/>
    <mergeCell ref="I391:I392"/>
    <mergeCell ref="J391:J392"/>
    <mergeCell ref="K391:K392"/>
    <mergeCell ref="H386:H387"/>
    <mergeCell ref="I386:I387"/>
    <mergeCell ref="J386:J387"/>
    <mergeCell ref="K386:K387"/>
    <mergeCell ref="C406:C410"/>
    <mergeCell ref="D406:D410"/>
    <mergeCell ref="E406:E410"/>
    <mergeCell ref="F406:F407"/>
    <mergeCell ref="G406:G407"/>
    <mergeCell ref="H406:H407"/>
    <mergeCell ref="I406:I407"/>
    <mergeCell ref="J406:J407"/>
    <mergeCell ref="K406:K407"/>
    <mergeCell ref="C411:C415"/>
    <mergeCell ref="D411:D415"/>
    <mergeCell ref="E411:E415"/>
    <mergeCell ref="F411:F412"/>
    <mergeCell ref="G411:G412"/>
    <mergeCell ref="H411:H412"/>
    <mergeCell ref="I411:I412"/>
    <mergeCell ref="J411:J412"/>
    <mergeCell ref="K411:K412"/>
    <mergeCell ref="C416:C420"/>
    <mergeCell ref="D416:D420"/>
    <mergeCell ref="E416:E420"/>
    <mergeCell ref="F416:F417"/>
    <mergeCell ref="G416:G417"/>
    <mergeCell ref="H416:H417"/>
    <mergeCell ref="I416:I417"/>
    <mergeCell ref="J416:J417"/>
    <mergeCell ref="K416:K417"/>
    <mergeCell ref="C421:C425"/>
    <mergeCell ref="D421:D425"/>
    <mergeCell ref="E421:E425"/>
    <mergeCell ref="F421:F422"/>
    <mergeCell ref="G421:G422"/>
    <mergeCell ref="H421:H422"/>
    <mergeCell ref="I421:I422"/>
    <mergeCell ref="J421:J422"/>
    <mergeCell ref="K421:K422"/>
    <mergeCell ref="I431:I432"/>
    <mergeCell ref="C426:C430"/>
    <mergeCell ref="D426:D430"/>
    <mergeCell ref="E426:E430"/>
    <mergeCell ref="F426:F427"/>
    <mergeCell ref="G426:G427"/>
    <mergeCell ref="H426:H427"/>
    <mergeCell ref="J436:J437"/>
    <mergeCell ref="I426:I427"/>
    <mergeCell ref="J426:J427"/>
    <mergeCell ref="K426:K427"/>
    <mergeCell ref="C431:C435"/>
    <mergeCell ref="D431:D435"/>
    <mergeCell ref="E431:E435"/>
    <mergeCell ref="F431:F432"/>
    <mergeCell ref="G431:G432"/>
    <mergeCell ref="H431:H432"/>
    <mergeCell ref="K436:K437"/>
    <mergeCell ref="J431:J432"/>
    <mergeCell ref="K431:K432"/>
    <mergeCell ref="C436:C440"/>
    <mergeCell ref="D436:D440"/>
    <mergeCell ref="E436:E440"/>
    <mergeCell ref="F436:F437"/>
    <mergeCell ref="G436:G437"/>
    <mergeCell ref="H436:H437"/>
    <mergeCell ref="I436:I43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Кольцово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ManakovaEP</dc:creator>
  <cp:keywords/>
  <dc:description/>
  <cp:lastModifiedBy>ShorinaNM</cp:lastModifiedBy>
  <cp:lastPrinted>2018-05-08T09:51:57Z</cp:lastPrinted>
  <dcterms:created xsi:type="dcterms:W3CDTF">2011-04-28T05:05:08Z</dcterms:created>
  <dcterms:modified xsi:type="dcterms:W3CDTF">2018-05-08T12:01:15Z</dcterms:modified>
  <cp:category/>
  <cp:version/>
  <cp:contentType/>
  <cp:contentStatus/>
</cp:coreProperties>
</file>